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codeName="ThisWorkbook"/>
  <xr:revisionPtr revIDLastSave="0" documentId="8_{C48CF4B4-F5BF-4175-B187-7E29619F2A4D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1. Painel de Bordo" sheetId="6" r:id="rId1"/>
    <sheet name="2. Modo de Preenchimento" sheetId="7" r:id="rId2"/>
    <sheet name="3. Previsão de Despesas_Custos" sheetId="9" r:id="rId3"/>
    <sheet name="4. Despesas_ Custos Reais" sheetId="11" r:id="rId4"/>
    <sheet name="5. Dashboard" sheetId="13" r:id="rId5"/>
    <sheet name="Travails" sheetId="12" state="hidden" r:id="rId6"/>
  </sheets>
  <definedNames>
    <definedName name="NOME_DA_EMPRESA">#REF!</definedName>
    <definedName name="ORÇAMENTO_Título">#REF!</definedName>
    <definedName name="Título1">#REF!</definedName>
    <definedName name="Título2">#REF!</definedName>
    <definedName name="Título3">#REF!</definedName>
    <definedName name="Título4">#REF!</definedName>
    <definedName name="TítuloDaColuna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3" l="1"/>
  <c r="C7" i="11" l="1"/>
  <c r="D7" i="11"/>
  <c r="E7" i="11"/>
  <c r="C8" i="11"/>
  <c r="D8" i="11"/>
  <c r="E8" i="11"/>
  <c r="C9" i="11"/>
  <c r="D9" i="1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C14" i="11"/>
  <c r="D14" i="11"/>
  <c r="E14" i="11"/>
  <c r="C15" i="11"/>
  <c r="D15" i="11"/>
  <c r="E15" i="11"/>
  <c r="C16" i="11"/>
  <c r="D16" i="11"/>
  <c r="E16" i="11"/>
  <c r="C17" i="11"/>
  <c r="D17" i="11"/>
  <c r="E17" i="11"/>
  <c r="C18" i="11"/>
  <c r="D18" i="11"/>
  <c r="E18" i="11"/>
  <c r="C19" i="11"/>
  <c r="D19" i="11"/>
  <c r="E19" i="11"/>
  <c r="C20" i="11"/>
  <c r="D20" i="11"/>
  <c r="E20" i="11"/>
  <c r="D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E26" i="11"/>
  <c r="C28" i="11"/>
  <c r="D28" i="11"/>
  <c r="E28" i="11"/>
  <c r="C29" i="11"/>
  <c r="D29" i="11"/>
  <c r="C30" i="11"/>
  <c r="D30" i="11"/>
  <c r="E30" i="11"/>
  <c r="D31" i="11"/>
  <c r="E31" i="11"/>
  <c r="C32" i="11"/>
  <c r="E32" i="11"/>
  <c r="C33" i="11"/>
  <c r="D33" i="11"/>
  <c r="E33" i="11"/>
  <c r="C35" i="11"/>
  <c r="D35" i="11"/>
  <c r="E35" i="11"/>
  <c r="C21" i="9"/>
  <c r="C21" i="11" s="1"/>
  <c r="D21" i="9"/>
  <c r="E21" i="9"/>
  <c r="E21" i="11" s="1"/>
  <c r="C26" i="9"/>
  <c r="C26" i="11" s="1"/>
  <c r="D26" i="9"/>
  <c r="D26" i="11" s="1"/>
  <c r="E26" i="9"/>
  <c r="C27" i="9"/>
  <c r="C27" i="11" s="1"/>
  <c r="D27" i="9"/>
  <c r="D27" i="11" s="1"/>
  <c r="E27" i="9"/>
  <c r="E27" i="11" s="1"/>
  <c r="C29" i="9"/>
  <c r="D29" i="9"/>
  <c r="E29" i="9"/>
  <c r="E29" i="11" s="1"/>
  <c r="C31" i="9"/>
  <c r="C31" i="11" s="1"/>
  <c r="D31" i="9"/>
  <c r="E31" i="9"/>
  <c r="C32" i="9"/>
  <c r="D32" i="9"/>
  <c r="D32" i="11" s="1"/>
  <c r="E32" i="9"/>
  <c r="C34" i="9"/>
  <c r="C34" i="11" s="1"/>
  <c r="D34" i="9"/>
  <c r="D34" i="11" s="1"/>
  <c r="E34" i="9"/>
  <c r="E34" i="11" s="1"/>
  <c r="G21" i="9"/>
  <c r="H21" i="9"/>
  <c r="I21" i="9"/>
  <c r="G26" i="9"/>
  <c r="H26" i="9"/>
  <c r="I26" i="9"/>
  <c r="G27" i="9"/>
  <c r="H27" i="9"/>
  <c r="I27" i="9"/>
  <c r="G29" i="9"/>
  <c r="H29" i="9"/>
  <c r="I29" i="9"/>
  <c r="G31" i="9"/>
  <c r="H31" i="9"/>
  <c r="I31" i="9"/>
  <c r="G32" i="9"/>
  <c r="H32" i="9"/>
  <c r="I32" i="9"/>
  <c r="G34" i="9"/>
  <c r="H34" i="9"/>
  <c r="I34" i="9"/>
  <c r="K21" i="9"/>
  <c r="L21" i="9"/>
  <c r="M21" i="9"/>
  <c r="K26" i="9"/>
  <c r="L26" i="9"/>
  <c r="M26" i="9"/>
  <c r="K27" i="9"/>
  <c r="L27" i="9"/>
  <c r="M27" i="9"/>
  <c r="K29" i="9"/>
  <c r="L29" i="9"/>
  <c r="M29" i="9"/>
  <c r="K31" i="9"/>
  <c r="L31" i="9"/>
  <c r="M31" i="9"/>
  <c r="K32" i="9"/>
  <c r="L32" i="9"/>
  <c r="M32" i="9"/>
  <c r="K34" i="9"/>
  <c r="L34" i="9"/>
  <c r="M34" i="9"/>
  <c r="O21" i="9"/>
  <c r="P21" i="9"/>
  <c r="Q21" i="9"/>
  <c r="O26" i="9"/>
  <c r="P26" i="9"/>
  <c r="Q26" i="9"/>
  <c r="O27" i="9"/>
  <c r="P27" i="9"/>
  <c r="Q27" i="9"/>
  <c r="O29" i="9"/>
  <c r="P29" i="9"/>
  <c r="Q29" i="9"/>
  <c r="O31" i="9"/>
  <c r="P31" i="9"/>
  <c r="Q31" i="9"/>
  <c r="O32" i="9"/>
  <c r="P32" i="9"/>
  <c r="Q32" i="9"/>
  <c r="O34" i="9"/>
  <c r="P34" i="9"/>
  <c r="Q34" i="9"/>
  <c r="A34" i="12" l="1"/>
  <c r="A35" i="12" s="1"/>
  <c r="A36" i="12" s="1"/>
  <c r="A37" i="12" s="1"/>
  <c r="A38" i="12" s="1"/>
  <c r="A39" i="12" s="1"/>
  <c r="A40" i="12" s="1"/>
  <c r="A41" i="12" s="1"/>
  <c r="A33" i="12"/>
  <c r="B36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7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B6" i="11"/>
  <c r="AM23" i="12" l="1"/>
  <c r="AN23" i="12" l="1"/>
  <c r="AL53" i="12"/>
  <c r="AS53" i="12" s="1"/>
  <c r="AM53" i="12"/>
  <c r="AN53" i="12"/>
  <c r="AO53" i="12"/>
  <c r="AP53" i="12"/>
  <c r="AQ53" i="12"/>
  <c r="AR53" i="12"/>
  <c r="AM54" i="12"/>
  <c r="AN54" i="12"/>
  <c r="AO54" i="12"/>
  <c r="AQ54" i="12"/>
  <c r="AR54" i="12"/>
  <c r="AO23" i="12" l="1"/>
  <c r="Q8" i="11"/>
  <c r="D17" i="12" s="1"/>
  <c r="P8" i="11"/>
  <c r="D16" i="12" s="1"/>
  <c r="O8" i="11"/>
  <c r="D15" i="12" s="1"/>
  <c r="M8" i="11"/>
  <c r="L8" i="11"/>
  <c r="D12" i="12" s="1"/>
  <c r="K8" i="11"/>
  <c r="D11" i="12" s="1"/>
  <c r="I8" i="11"/>
  <c r="D9" i="12" s="1"/>
  <c r="H8" i="11"/>
  <c r="G8" i="11"/>
  <c r="D4" i="12"/>
  <c r="D3" i="12"/>
  <c r="AV22" i="12"/>
  <c r="AV52" i="12"/>
  <c r="AX52" i="12" s="1"/>
  <c r="AV49" i="12"/>
  <c r="AX49" i="12" s="1"/>
  <c r="AV50" i="12"/>
  <c r="AX50" i="12" s="1"/>
  <c r="AV51" i="12"/>
  <c r="AX51" i="12" s="1"/>
  <c r="AV24" i="12"/>
  <c r="AX24" i="12" s="1"/>
  <c r="AV25" i="12"/>
  <c r="AX25" i="12" s="1"/>
  <c r="AV26" i="12"/>
  <c r="AX26" i="12" s="1"/>
  <c r="AV27" i="12"/>
  <c r="AX27" i="12" s="1"/>
  <c r="AV28" i="12"/>
  <c r="AX28" i="12" s="1"/>
  <c r="AV29" i="12"/>
  <c r="AX29" i="12" s="1"/>
  <c r="AV30" i="12"/>
  <c r="AX30" i="12" s="1"/>
  <c r="AV31" i="12"/>
  <c r="AX31" i="12" s="1"/>
  <c r="AV32" i="12"/>
  <c r="AX32" i="12" s="1"/>
  <c r="AV33" i="12"/>
  <c r="AX33" i="12" s="1"/>
  <c r="AV34" i="12"/>
  <c r="AX34" i="12" s="1"/>
  <c r="AV35" i="12"/>
  <c r="AX35" i="12" s="1"/>
  <c r="AV36" i="12"/>
  <c r="AX36" i="12" s="1"/>
  <c r="AV37" i="12"/>
  <c r="AX37" i="12" s="1"/>
  <c r="AV38" i="12"/>
  <c r="AX38" i="12" s="1"/>
  <c r="AV39" i="12"/>
  <c r="AX39" i="12" s="1"/>
  <c r="AV40" i="12"/>
  <c r="AX40" i="12" s="1"/>
  <c r="AV41" i="12"/>
  <c r="AX41" i="12" s="1"/>
  <c r="AV42" i="12"/>
  <c r="AX42" i="12" s="1"/>
  <c r="AV43" i="12"/>
  <c r="AX43" i="12" s="1"/>
  <c r="AV44" i="12"/>
  <c r="AX44" i="12" s="1"/>
  <c r="AV45" i="12"/>
  <c r="AX45" i="12" s="1"/>
  <c r="AV46" i="12"/>
  <c r="AX46" i="12" s="1"/>
  <c r="AV47" i="12"/>
  <c r="AX47" i="12" s="1"/>
  <c r="AV48" i="12"/>
  <c r="AX48" i="12" s="1"/>
  <c r="AV23" i="12"/>
  <c r="E23" i="12"/>
  <c r="F23" i="12" s="1"/>
  <c r="AR67" i="12"/>
  <c r="AQ67" i="12"/>
  <c r="AP67" i="12"/>
  <c r="AO67" i="12"/>
  <c r="AN67" i="12"/>
  <c r="AM67" i="12"/>
  <c r="AL67" i="12"/>
  <c r="AR66" i="12"/>
  <c r="AQ66" i="12"/>
  <c r="AP66" i="12"/>
  <c r="AO66" i="12"/>
  <c r="AN66" i="12"/>
  <c r="AM66" i="12"/>
  <c r="AL66" i="12"/>
  <c r="AR65" i="12"/>
  <c r="AQ65" i="12"/>
  <c r="AP65" i="12"/>
  <c r="AO65" i="12"/>
  <c r="AN65" i="12"/>
  <c r="AM65" i="12"/>
  <c r="AL65" i="12"/>
  <c r="AR63" i="12"/>
  <c r="AQ63" i="12"/>
  <c r="AP63" i="12"/>
  <c r="AO63" i="12"/>
  <c r="AN63" i="12"/>
  <c r="AM63" i="12"/>
  <c r="AL63" i="12"/>
  <c r="AR62" i="12"/>
  <c r="AQ62" i="12"/>
  <c r="AP62" i="12"/>
  <c r="AO62" i="12"/>
  <c r="AN62" i="12"/>
  <c r="AM62" i="12"/>
  <c r="AL62" i="12"/>
  <c r="AR61" i="12"/>
  <c r="AQ61" i="12"/>
  <c r="AP61" i="12"/>
  <c r="AO61" i="12"/>
  <c r="AN61" i="12"/>
  <c r="AM61" i="12"/>
  <c r="AL61" i="12"/>
  <c r="AR59" i="12"/>
  <c r="AQ59" i="12"/>
  <c r="AP59" i="12"/>
  <c r="AO59" i="12"/>
  <c r="AN59" i="12"/>
  <c r="AM59" i="12"/>
  <c r="AL59" i="12"/>
  <c r="AR58" i="12"/>
  <c r="AQ58" i="12"/>
  <c r="AP58" i="12"/>
  <c r="AO58" i="12"/>
  <c r="AN58" i="12"/>
  <c r="AM58" i="12"/>
  <c r="AL58" i="12"/>
  <c r="AR57" i="12"/>
  <c r="AQ57" i="12"/>
  <c r="AP57" i="12"/>
  <c r="AO57" i="12"/>
  <c r="AN57" i="12"/>
  <c r="AM57" i="12"/>
  <c r="AL57" i="12"/>
  <c r="AR55" i="12"/>
  <c r="AQ55" i="12"/>
  <c r="AO55" i="12"/>
  <c r="AN55" i="12"/>
  <c r="AM55" i="12"/>
  <c r="AR18" i="12"/>
  <c r="AQ18" i="12"/>
  <c r="AP18" i="12"/>
  <c r="AO18" i="12"/>
  <c r="AN18" i="12"/>
  <c r="AM18" i="12"/>
  <c r="AR17" i="12"/>
  <c r="AQ17" i="12"/>
  <c r="AP17" i="12"/>
  <c r="AO17" i="12"/>
  <c r="AN17" i="12"/>
  <c r="AM17" i="12"/>
  <c r="AR16" i="12"/>
  <c r="AQ16" i="12"/>
  <c r="AP16" i="12"/>
  <c r="AO16" i="12"/>
  <c r="AN16" i="12"/>
  <c r="AM16" i="12"/>
  <c r="AR14" i="12"/>
  <c r="AQ14" i="12"/>
  <c r="AP14" i="12"/>
  <c r="AO14" i="12"/>
  <c r="AN14" i="12"/>
  <c r="AM14" i="12"/>
  <c r="AN25" i="12" s="1"/>
  <c r="AR13" i="12"/>
  <c r="AQ13" i="12"/>
  <c r="AP13" i="12"/>
  <c r="AO13" i="12"/>
  <c r="AN13" i="12"/>
  <c r="AM13" i="12"/>
  <c r="AL13" i="12"/>
  <c r="AR12" i="12"/>
  <c r="AQ12" i="12"/>
  <c r="AP12" i="12"/>
  <c r="AO12" i="12"/>
  <c r="AN12" i="12"/>
  <c r="AM12" i="12"/>
  <c r="AL12" i="12"/>
  <c r="AR10" i="12"/>
  <c r="AQ10" i="12"/>
  <c r="AP10" i="12"/>
  <c r="AO10" i="12"/>
  <c r="AN10" i="12"/>
  <c r="AM10" i="12"/>
  <c r="AR9" i="12"/>
  <c r="AQ9" i="12"/>
  <c r="AP9" i="12"/>
  <c r="AO9" i="12"/>
  <c r="AN9" i="12"/>
  <c r="AM9" i="12"/>
  <c r="AR8" i="12"/>
  <c r="AQ8" i="12"/>
  <c r="AP8" i="12"/>
  <c r="AO8" i="12"/>
  <c r="AO11" i="12" s="1"/>
  <c r="AN8" i="12"/>
  <c r="AM8" i="12"/>
  <c r="AR6" i="12"/>
  <c r="AQ6" i="12"/>
  <c r="AP6" i="12"/>
  <c r="AO6" i="12"/>
  <c r="AN6" i="12"/>
  <c r="AM6" i="12"/>
  <c r="AR5" i="12"/>
  <c r="AQ5" i="12"/>
  <c r="AP5" i="12"/>
  <c r="AO5" i="12"/>
  <c r="AN5" i="12"/>
  <c r="AM5" i="12"/>
  <c r="AR4" i="12"/>
  <c r="AQ4" i="12"/>
  <c r="AQ7" i="12" s="1"/>
  <c r="AO4" i="12"/>
  <c r="AN4" i="12"/>
  <c r="AM4" i="12"/>
  <c r="AK3" i="12"/>
  <c r="AK52" i="12" s="1"/>
  <c r="AS3" i="12"/>
  <c r="AR3" i="12"/>
  <c r="AQ3" i="12"/>
  <c r="AP3" i="12"/>
  <c r="AO3" i="12"/>
  <c r="AN3" i="12"/>
  <c r="AM3" i="12"/>
  <c r="AK20" i="12"/>
  <c r="AK69" i="12" s="1"/>
  <c r="AK19" i="12"/>
  <c r="AK68" i="12" s="1"/>
  <c r="AK18" i="12"/>
  <c r="AK67" i="12" s="1"/>
  <c r="AK17" i="12"/>
  <c r="AK66" i="12" s="1"/>
  <c r="AK16" i="12"/>
  <c r="AK65" i="12" s="1"/>
  <c r="AK15" i="12"/>
  <c r="AK64" i="12" s="1"/>
  <c r="AK14" i="12"/>
  <c r="AK13" i="12"/>
  <c r="AK62" i="12" s="1"/>
  <c r="AK12" i="12"/>
  <c r="AK61" i="12" s="1"/>
  <c r="AK11" i="12"/>
  <c r="AK60" i="12" s="1"/>
  <c r="AK10" i="12"/>
  <c r="AK59" i="12" s="1"/>
  <c r="AK9" i="12"/>
  <c r="AK58" i="12" s="1"/>
  <c r="AK8" i="12"/>
  <c r="AK57" i="12" s="1"/>
  <c r="AK7" i="12"/>
  <c r="AK56" i="12" s="1"/>
  <c r="AK6" i="12"/>
  <c r="AK55" i="12" s="1"/>
  <c r="AK5" i="12"/>
  <c r="AK54" i="12" s="1"/>
  <c r="AK4" i="12"/>
  <c r="AK53" i="12" s="1"/>
  <c r="AL3" i="12"/>
  <c r="AE67" i="12"/>
  <c r="AD67" i="12"/>
  <c r="AC67" i="12"/>
  <c r="AB67" i="12"/>
  <c r="AA67" i="12"/>
  <c r="Z67" i="12"/>
  <c r="X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AE66" i="12"/>
  <c r="AD66" i="12"/>
  <c r="AC66" i="12"/>
  <c r="AB66" i="12"/>
  <c r="AA66" i="12"/>
  <c r="Z66" i="12"/>
  <c r="X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E65" i="12"/>
  <c r="AD65" i="12"/>
  <c r="AC65" i="12"/>
  <c r="AB65" i="12"/>
  <c r="AA65" i="12"/>
  <c r="Z65" i="12"/>
  <c r="X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AE63" i="12"/>
  <c r="AD63" i="12"/>
  <c r="AC63" i="12"/>
  <c r="AB63" i="12"/>
  <c r="AA63" i="12"/>
  <c r="Z63" i="12"/>
  <c r="X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AE62" i="12"/>
  <c r="AD62" i="12"/>
  <c r="AC62" i="12"/>
  <c r="AB62" i="12"/>
  <c r="AA62" i="12"/>
  <c r="Z62" i="12"/>
  <c r="X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AE61" i="12"/>
  <c r="AD61" i="12"/>
  <c r="AC61" i="12"/>
  <c r="AB61" i="12"/>
  <c r="AA61" i="12"/>
  <c r="Z61" i="12"/>
  <c r="X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AE59" i="12"/>
  <c r="AD59" i="12"/>
  <c r="AC59" i="12"/>
  <c r="AB59" i="12"/>
  <c r="AA59" i="12"/>
  <c r="Z59" i="12"/>
  <c r="X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AE58" i="12"/>
  <c r="AD58" i="12"/>
  <c r="AC58" i="12"/>
  <c r="AB58" i="12"/>
  <c r="AA58" i="12"/>
  <c r="Z58" i="12"/>
  <c r="X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AE57" i="12"/>
  <c r="AD57" i="12"/>
  <c r="AC57" i="12"/>
  <c r="AB57" i="12"/>
  <c r="AA57" i="12"/>
  <c r="Z57" i="12"/>
  <c r="X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AE55" i="12"/>
  <c r="AD55" i="12"/>
  <c r="AC55" i="12"/>
  <c r="AB55" i="12"/>
  <c r="AA55" i="12"/>
  <c r="Z55" i="12"/>
  <c r="X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AE54" i="12"/>
  <c r="AD54" i="12"/>
  <c r="AC54" i="12"/>
  <c r="AB54" i="12"/>
  <c r="AA54" i="12"/>
  <c r="Z54" i="12"/>
  <c r="X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AE53" i="12"/>
  <c r="AD53" i="12"/>
  <c r="AC53" i="12"/>
  <c r="AB53" i="12"/>
  <c r="AA53" i="12"/>
  <c r="Z53" i="12"/>
  <c r="X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J56" i="12" s="1"/>
  <c r="I53" i="12"/>
  <c r="H53" i="12"/>
  <c r="G53" i="12"/>
  <c r="F53" i="12"/>
  <c r="E53" i="12"/>
  <c r="C53" i="12"/>
  <c r="D53" i="12"/>
  <c r="D13" i="12"/>
  <c r="D8" i="12"/>
  <c r="D7" i="12"/>
  <c r="D5" i="12"/>
  <c r="B52" i="12"/>
  <c r="AF2" i="12"/>
  <c r="AF52" i="12" s="1"/>
  <c r="AE2" i="12"/>
  <c r="AE52" i="12" s="1"/>
  <c r="AD2" i="12"/>
  <c r="AD52" i="12" s="1"/>
  <c r="AC2" i="12"/>
  <c r="AC52" i="12" s="1"/>
  <c r="AB2" i="12"/>
  <c r="AB52" i="12" s="1"/>
  <c r="AA2" i="12"/>
  <c r="AA52" i="12" s="1"/>
  <c r="Z2" i="12"/>
  <c r="Z52" i="12" s="1"/>
  <c r="Y2" i="12"/>
  <c r="Y52" i="12" s="1"/>
  <c r="X2" i="12"/>
  <c r="X52" i="12" s="1"/>
  <c r="W2" i="12"/>
  <c r="W52" i="12" s="1"/>
  <c r="V2" i="12"/>
  <c r="V52" i="12" s="1"/>
  <c r="U2" i="12"/>
  <c r="U52" i="12" s="1"/>
  <c r="T2" i="12"/>
  <c r="T52" i="12" s="1"/>
  <c r="S2" i="12"/>
  <c r="S52" i="12" s="1"/>
  <c r="R2" i="12"/>
  <c r="R52" i="12" s="1"/>
  <c r="Q2" i="12"/>
  <c r="Q52" i="12" s="1"/>
  <c r="P2" i="12"/>
  <c r="P52" i="12" s="1"/>
  <c r="O2" i="12"/>
  <c r="O52" i="12" s="1"/>
  <c r="N2" i="12"/>
  <c r="N52" i="12" s="1"/>
  <c r="M2" i="12"/>
  <c r="M52" i="12" s="1"/>
  <c r="L2" i="12"/>
  <c r="L52" i="12" s="1"/>
  <c r="K2" i="12"/>
  <c r="K52" i="12" s="1"/>
  <c r="J2" i="12"/>
  <c r="J52" i="12" s="1"/>
  <c r="I2" i="12"/>
  <c r="I52" i="12" s="1"/>
  <c r="H2" i="12"/>
  <c r="H52" i="12" s="1"/>
  <c r="G2" i="12"/>
  <c r="G52" i="12" s="1"/>
  <c r="F2" i="12"/>
  <c r="F52" i="12" s="1"/>
  <c r="E2" i="12"/>
  <c r="E52" i="12" s="1"/>
  <c r="B19" i="12"/>
  <c r="B69" i="12" s="1"/>
  <c r="B18" i="12"/>
  <c r="B68" i="12" s="1"/>
  <c r="B17" i="12"/>
  <c r="B67" i="12" s="1"/>
  <c r="B16" i="12"/>
  <c r="B66" i="12" s="1"/>
  <c r="B15" i="12"/>
  <c r="B86" i="12" s="1"/>
  <c r="B14" i="12"/>
  <c r="B64" i="12" s="1"/>
  <c r="B13" i="12"/>
  <c r="B63" i="12" s="1"/>
  <c r="B12" i="12"/>
  <c r="B62" i="12" s="1"/>
  <c r="B11" i="12"/>
  <c r="B61" i="12" s="1"/>
  <c r="B10" i="12"/>
  <c r="B60" i="12" s="1"/>
  <c r="B9" i="12"/>
  <c r="B59" i="12" s="1"/>
  <c r="B8" i="12"/>
  <c r="B58" i="12" s="1"/>
  <c r="B7" i="12"/>
  <c r="B57" i="12" s="1"/>
  <c r="B6" i="12"/>
  <c r="B56" i="12" s="1"/>
  <c r="B5" i="12"/>
  <c r="C25" i="12" s="1"/>
  <c r="D2" i="12"/>
  <c r="D52" i="12" s="1"/>
  <c r="C2" i="12"/>
  <c r="C52" i="12" s="1"/>
  <c r="B4" i="12"/>
  <c r="B54" i="12" s="1"/>
  <c r="B3" i="12"/>
  <c r="B53" i="12" s="1"/>
  <c r="O9" i="11"/>
  <c r="E15" i="12" s="1"/>
  <c r="P9" i="11"/>
  <c r="Q9" i="11"/>
  <c r="E17" i="12" s="1"/>
  <c r="O10" i="11"/>
  <c r="P10" i="11"/>
  <c r="F16" i="12" s="1"/>
  <c r="Q10" i="11"/>
  <c r="F17" i="12" s="1"/>
  <c r="O11" i="11"/>
  <c r="P11" i="11"/>
  <c r="G16" i="12" s="1"/>
  <c r="Q11" i="11"/>
  <c r="G17" i="12" s="1"/>
  <c r="O12" i="11"/>
  <c r="H15" i="12" s="1"/>
  <c r="P12" i="11"/>
  <c r="H16" i="12" s="1"/>
  <c r="Q12" i="11"/>
  <c r="H17" i="12" s="1"/>
  <c r="O13" i="11"/>
  <c r="P13" i="11"/>
  <c r="I16" i="12" s="1"/>
  <c r="Q13" i="11"/>
  <c r="I17" i="12" s="1"/>
  <c r="O14" i="11"/>
  <c r="P14" i="11"/>
  <c r="J16" i="12" s="1"/>
  <c r="Q14" i="11"/>
  <c r="J17" i="12" s="1"/>
  <c r="O15" i="11"/>
  <c r="K15" i="12" s="1"/>
  <c r="P15" i="11"/>
  <c r="K16" i="12" s="1"/>
  <c r="Q15" i="11"/>
  <c r="K17" i="12" s="1"/>
  <c r="O16" i="11"/>
  <c r="L15" i="12" s="1"/>
  <c r="P16" i="11"/>
  <c r="Q16" i="11"/>
  <c r="L17" i="12" s="1"/>
  <c r="O17" i="11"/>
  <c r="M15" i="12" s="1"/>
  <c r="P17" i="11"/>
  <c r="M16" i="12" s="1"/>
  <c r="Q17" i="11"/>
  <c r="O18" i="11"/>
  <c r="P18" i="11"/>
  <c r="N16" i="12" s="1"/>
  <c r="Q18" i="11"/>
  <c r="N17" i="12" s="1"/>
  <c r="O19" i="11"/>
  <c r="O15" i="12" s="1"/>
  <c r="P19" i="11"/>
  <c r="O16" i="12" s="1"/>
  <c r="Q19" i="11"/>
  <c r="O17" i="12" s="1"/>
  <c r="O20" i="11"/>
  <c r="P15" i="12" s="1"/>
  <c r="P20" i="11"/>
  <c r="P16" i="12" s="1"/>
  <c r="Q20" i="11"/>
  <c r="P17" i="12" s="1"/>
  <c r="O21" i="11"/>
  <c r="P21" i="11"/>
  <c r="Q16" i="12" s="1"/>
  <c r="Q21" i="11"/>
  <c r="Q17" i="12" s="1"/>
  <c r="O22" i="11"/>
  <c r="P22" i="11"/>
  <c r="R16" i="12" s="1"/>
  <c r="Q22" i="11"/>
  <c r="R17" i="12" s="1"/>
  <c r="O23" i="11"/>
  <c r="S15" i="12" s="1"/>
  <c r="P23" i="11"/>
  <c r="S16" i="12" s="1"/>
  <c r="Q23" i="11"/>
  <c r="S17" i="12" s="1"/>
  <c r="O24" i="11"/>
  <c r="T15" i="12" s="1"/>
  <c r="P24" i="11"/>
  <c r="Q24" i="11"/>
  <c r="T17" i="12" s="1"/>
  <c r="O25" i="11"/>
  <c r="U15" i="12" s="1"/>
  <c r="P25" i="11"/>
  <c r="Q25" i="11"/>
  <c r="U17" i="12" s="1"/>
  <c r="O26" i="11"/>
  <c r="P26" i="11"/>
  <c r="V16" i="12" s="1"/>
  <c r="Q26" i="11"/>
  <c r="V17" i="12" s="1"/>
  <c r="O27" i="11"/>
  <c r="O28" i="11"/>
  <c r="X15" i="12" s="1"/>
  <c r="P28" i="11"/>
  <c r="Q28" i="11"/>
  <c r="X17" i="12" s="1"/>
  <c r="O30" i="11"/>
  <c r="Z15" i="12" s="1"/>
  <c r="P30" i="11"/>
  <c r="Z16" i="12" s="1"/>
  <c r="Q30" i="11"/>
  <c r="O31" i="11"/>
  <c r="AA15" i="12" s="1"/>
  <c r="P31" i="11"/>
  <c r="Q31" i="11"/>
  <c r="AA17" i="12" s="1"/>
  <c r="O32" i="11"/>
  <c r="AB15" i="12" s="1"/>
  <c r="P32" i="11"/>
  <c r="AB16" i="12" s="1"/>
  <c r="Q32" i="11"/>
  <c r="AB17" i="12" s="1"/>
  <c r="O33" i="11"/>
  <c r="AC15" i="12" s="1"/>
  <c r="P33" i="11"/>
  <c r="Q33" i="11"/>
  <c r="AC17" i="12" s="1"/>
  <c r="O34" i="11"/>
  <c r="P34" i="11"/>
  <c r="AD16" i="12" s="1"/>
  <c r="Q34" i="11"/>
  <c r="AD17" i="12" s="1"/>
  <c r="O35" i="11"/>
  <c r="AE15" i="12" s="1"/>
  <c r="P35" i="11"/>
  <c r="AE16" i="12" s="1"/>
  <c r="Q35" i="11"/>
  <c r="AE17" i="12" s="1"/>
  <c r="Q7" i="11"/>
  <c r="C17" i="12" s="1"/>
  <c r="P7" i="11"/>
  <c r="C16" i="12" s="1"/>
  <c r="O7" i="11"/>
  <c r="C15" i="12" s="1"/>
  <c r="K9" i="11"/>
  <c r="E11" i="12" s="1"/>
  <c r="L9" i="11"/>
  <c r="E12" i="12" s="1"/>
  <c r="M9" i="11"/>
  <c r="E13" i="12" s="1"/>
  <c r="K10" i="11"/>
  <c r="L10" i="11"/>
  <c r="F12" i="12" s="1"/>
  <c r="M10" i="11"/>
  <c r="F13" i="12" s="1"/>
  <c r="K11" i="11"/>
  <c r="G11" i="12" s="1"/>
  <c r="L11" i="11"/>
  <c r="G12" i="12" s="1"/>
  <c r="M11" i="11"/>
  <c r="G13" i="12" s="1"/>
  <c r="K12" i="11"/>
  <c r="H11" i="12" s="1"/>
  <c r="L12" i="11"/>
  <c r="H12" i="12" s="1"/>
  <c r="M12" i="11"/>
  <c r="K13" i="11"/>
  <c r="I11" i="12" s="1"/>
  <c r="L13" i="11"/>
  <c r="I12" i="12" s="1"/>
  <c r="M13" i="11"/>
  <c r="I13" i="12" s="1"/>
  <c r="K14" i="11"/>
  <c r="J11" i="12" s="1"/>
  <c r="L14" i="11"/>
  <c r="J12" i="12" s="1"/>
  <c r="M14" i="11"/>
  <c r="J13" i="12" s="1"/>
  <c r="K15" i="11"/>
  <c r="L15" i="11"/>
  <c r="K12" i="12" s="1"/>
  <c r="M15" i="11"/>
  <c r="K13" i="12" s="1"/>
  <c r="K16" i="11"/>
  <c r="L11" i="12" s="1"/>
  <c r="L16" i="11"/>
  <c r="M16" i="11"/>
  <c r="L13" i="12" s="1"/>
  <c r="K17" i="11"/>
  <c r="M11" i="12" s="1"/>
  <c r="L17" i="11"/>
  <c r="M12" i="12" s="1"/>
  <c r="M17" i="11"/>
  <c r="K18" i="11"/>
  <c r="L18" i="11"/>
  <c r="N12" i="12" s="1"/>
  <c r="M18" i="11"/>
  <c r="N13" i="12" s="1"/>
  <c r="K19" i="11"/>
  <c r="L19" i="11"/>
  <c r="O12" i="12" s="1"/>
  <c r="M19" i="11"/>
  <c r="O13" i="12" s="1"/>
  <c r="K20" i="11"/>
  <c r="P11" i="12" s="1"/>
  <c r="L20" i="11"/>
  <c r="P12" i="12" s="1"/>
  <c r="M20" i="11"/>
  <c r="K21" i="11"/>
  <c r="Q11" i="12" s="1"/>
  <c r="L21" i="11"/>
  <c r="Q12" i="12" s="1"/>
  <c r="M21" i="11"/>
  <c r="K22" i="11"/>
  <c r="R11" i="12" s="1"/>
  <c r="L22" i="11"/>
  <c r="R12" i="12" s="1"/>
  <c r="M22" i="11"/>
  <c r="R13" i="12" s="1"/>
  <c r="K23" i="11"/>
  <c r="S11" i="12" s="1"/>
  <c r="L23" i="11"/>
  <c r="M23" i="11"/>
  <c r="S13" i="12" s="1"/>
  <c r="K24" i="11"/>
  <c r="T11" i="12" s="1"/>
  <c r="L24" i="11"/>
  <c r="T12" i="12" s="1"/>
  <c r="M24" i="11"/>
  <c r="T13" i="12" s="1"/>
  <c r="K25" i="11"/>
  <c r="U11" i="12" s="1"/>
  <c r="L25" i="11"/>
  <c r="U12" i="12" s="1"/>
  <c r="M25" i="11"/>
  <c r="U13" i="12" s="1"/>
  <c r="K26" i="11"/>
  <c r="L26" i="11"/>
  <c r="V12" i="12" s="1"/>
  <c r="M26" i="11"/>
  <c r="V13" i="12" s="1"/>
  <c r="L27" i="11"/>
  <c r="W12" i="12" s="1"/>
  <c r="K28" i="11"/>
  <c r="X11" i="12" s="1"/>
  <c r="L28" i="11"/>
  <c r="X12" i="12" s="1"/>
  <c r="M28" i="11"/>
  <c r="K30" i="11"/>
  <c r="L30" i="11"/>
  <c r="Z12" i="12" s="1"/>
  <c r="M30" i="11"/>
  <c r="Z13" i="12" s="1"/>
  <c r="K31" i="11"/>
  <c r="AA11" i="12" s="1"/>
  <c r="L31" i="11"/>
  <c r="M31" i="11"/>
  <c r="AA13" i="12" s="1"/>
  <c r="K32" i="11"/>
  <c r="AB11" i="12" s="1"/>
  <c r="L32" i="11"/>
  <c r="AB12" i="12" s="1"/>
  <c r="M32" i="11"/>
  <c r="AB13" i="12" s="1"/>
  <c r="K33" i="11"/>
  <c r="AC11" i="12" s="1"/>
  <c r="L33" i="11"/>
  <c r="AC12" i="12" s="1"/>
  <c r="M33" i="11"/>
  <c r="AC13" i="12" s="1"/>
  <c r="K34" i="11"/>
  <c r="L34" i="11"/>
  <c r="AD12" i="12" s="1"/>
  <c r="M34" i="11"/>
  <c r="AD13" i="12" s="1"/>
  <c r="K35" i="11"/>
  <c r="L35" i="11"/>
  <c r="AE12" i="12" s="1"/>
  <c r="M35" i="11"/>
  <c r="AE13" i="12" s="1"/>
  <c r="M7" i="11"/>
  <c r="C13" i="12" s="1"/>
  <c r="L7" i="11"/>
  <c r="C12" i="12" s="1"/>
  <c r="K7" i="11"/>
  <c r="C11" i="12" s="1"/>
  <c r="G9" i="11"/>
  <c r="E7" i="12" s="1"/>
  <c r="H9" i="11"/>
  <c r="E8" i="12" s="1"/>
  <c r="I9" i="11"/>
  <c r="E9" i="12" s="1"/>
  <c r="G10" i="11"/>
  <c r="H10" i="11"/>
  <c r="F8" i="12" s="1"/>
  <c r="I10" i="11"/>
  <c r="F9" i="12" s="1"/>
  <c r="G11" i="11"/>
  <c r="G7" i="12" s="1"/>
  <c r="H11" i="11"/>
  <c r="G8" i="12" s="1"/>
  <c r="I11" i="11"/>
  <c r="G9" i="12" s="1"/>
  <c r="G12" i="11"/>
  <c r="H7" i="12" s="1"/>
  <c r="H12" i="11"/>
  <c r="H8" i="12" s="1"/>
  <c r="I12" i="11"/>
  <c r="G13" i="11"/>
  <c r="I7" i="12" s="1"/>
  <c r="H13" i="11"/>
  <c r="I8" i="12" s="1"/>
  <c r="I13" i="11"/>
  <c r="I9" i="12" s="1"/>
  <c r="G14" i="11"/>
  <c r="J7" i="12" s="1"/>
  <c r="H14" i="11"/>
  <c r="J8" i="12" s="1"/>
  <c r="I14" i="11"/>
  <c r="J9" i="12" s="1"/>
  <c r="G15" i="11"/>
  <c r="K7" i="12" s="1"/>
  <c r="H15" i="11"/>
  <c r="I15" i="11"/>
  <c r="K9" i="12" s="1"/>
  <c r="G16" i="11"/>
  <c r="L7" i="12" s="1"/>
  <c r="H16" i="11"/>
  <c r="L8" i="12" s="1"/>
  <c r="I16" i="11"/>
  <c r="L9" i="12" s="1"/>
  <c r="G17" i="11"/>
  <c r="M7" i="12" s="1"/>
  <c r="H17" i="11"/>
  <c r="M8" i="12" s="1"/>
  <c r="I17" i="11"/>
  <c r="M9" i="12" s="1"/>
  <c r="G18" i="11"/>
  <c r="N7" i="12" s="1"/>
  <c r="H18" i="11"/>
  <c r="N8" i="12" s="1"/>
  <c r="I18" i="11"/>
  <c r="N9" i="12" s="1"/>
  <c r="G19" i="11"/>
  <c r="H19" i="11"/>
  <c r="O8" i="12" s="1"/>
  <c r="I19" i="11"/>
  <c r="O9" i="12" s="1"/>
  <c r="G20" i="11"/>
  <c r="P7" i="12" s="1"/>
  <c r="H20" i="11"/>
  <c r="I20" i="11"/>
  <c r="P9" i="12" s="1"/>
  <c r="G21" i="11"/>
  <c r="Q7" i="12" s="1"/>
  <c r="H21" i="11"/>
  <c r="Q8" i="12" s="1"/>
  <c r="I21" i="11"/>
  <c r="Q9" i="12" s="1"/>
  <c r="G22" i="11"/>
  <c r="R7" i="12" s="1"/>
  <c r="H22" i="11"/>
  <c r="R8" i="12" s="1"/>
  <c r="I22" i="11"/>
  <c r="R9" i="12" s="1"/>
  <c r="G23" i="11"/>
  <c r="S7" i="12" s="1"/>
  <c r="H23" i="11"/>
  <c r="S8" i="12" s="1"/>
  <c r="I23" i="11"/>
  <c r="G24" i="11"/>
  <c r="T7" i="12" s="1"/>
  <c r="H24" i="11"/>
  <c r="T8" i="12" s="1"/>
  <c r="I24" i="11"/>
  <c r="T9" i="12" s="1"/>
  <c r="G25" i="11"/>
  <c r="U7" i="12" s="1"/>
  <c r="H25" i="11"/>
  <c r="U8" i="12" s="1"/>
  <c r="I25" i="11"/>
  <c r="U9" i="12" s="1"/>
  <c r="G26" i="11"/>
  <c r="H26" i="11"/>
  <c r="V8" i="12" s="1"/>
  <c r="I26" i="11"/>
  <c r="V9" i="12" s="1"/>
  <c r="G28" i="11"/>
  <c r="X7" i="12" s="1"/>
  <c r="H28" i="11"/>
  <c r="X8" i="12" s="1"/>
  <c r="I28" i="11"/>
  <c r="G30" i="11"/>
  <c r="Z7" i="12" s="1"/>
  <c r="H30" i="11"/>
  <c r="Z8" i="12" s="1"/>
  <c r="I30" i="11"/>
  <c r="Z9" i="12" s="1"/>
  <c r="G31" i="11"/>
  <c r="AA7" i="12" s="1"/>
  <c r="H31" i="11"/>
  <c r="I31" i="11"/>
  <c r="AA9" i="12" s="1"/>
  <c r="G32" i="11"/>
  <c r="AB7" i="12" s="1"/>
  <c r="H32" i="11"/>
  <c r="AB8" i="12" s="1"/>
  <c r="I32" i="11"/>
  <c r="AB9" i="12" s="1"/>
  <c r="G33" i="11"/>
  <c r="AC7" i="12" s="1"/>
  <c r="H33" i="11"/>
  <c r="AC8" i="12" s="1"/>
  <c r="I33" i="11"/>
  <c r="G34" i="11"/>
  <c r="H34" i="11"/>
  <c r="AD8" i="12" s="1"/>
  <c r="I34" i="11"/>
  <c r="AD9" i="12" s="1"/>
  <c r="G35" i="11"/>
  <c r="H35" i="11"/>
  <c r="AE8" i="12" s="1"/>
  <c r="I35" i="11"/>
  <c r="AE9" i="12" s="1"/>
  <c r="I7" i="11"/>
  <c r="C9" i="12" s="1"/>
  <c r="H7" i="11"/>
  <c r="C8" i="12" s="1"/>
  <c r="G7" i="11"/>
  <c r="C7" i="12" s="1"/>
  <c r="E3" i="12"/>
  <c r="E4" i="12"/>
  <c r="E5" i="12"/>
  <c r="F3" i="12"/>
  <c r="F4" i="12"/>
  <c r="F5" i="12"/>
  <c r="G3" i="12"/>
  <c r="G4" i="12"/>
  <c r="G5" i="12"/>
  <c r="H3" i="12"/>
  <c r="F12" i="11"/>
  <c r="H5" i="12"/>
  <c r="I3" i="12"/>
  <c r="I4" i="12"/>
  <c r="I5" i="12"/>
  <c r="J4" i="12"/>
  <c r="J5" i="12"/>
  <c r="K4" i="12"/>
  <c r="K5" i="12"/>
  <c r="L3" i="12"/>
  <c r="L5" i="12"/>
  <c r="M3" i="12"/>
  <c r="M4" i="12"/>
  <c r="M5" i="12"/>
  <c r="N3" i="12"/>
  <c r="N4" i="12"/>
  <c r="N5" i="12"/>
  <c r="O4" i="12"/>
  <c r="O5" i="12"/>
  <c r="P3" i="12"/>
  <c r="P4" i="12"/>
  <c r="P5" i="12"/>
  <c r="Q4" i="12"/>
  <c r="Q5" i="12"/>
  <c r="R3" i="12"/>
  <c r="R4" i="12"/>
  <c r="R5" i="12"/>
  <c r="S3" i="12"/>
  <c r="S4" i="12"/>
  <c r="S5" i="12"/>
  <c r="T3" i="12"/>
  <c r="T5" i="12"/>
  <c r="U3" i="12"/>
  <c r="U4" i="12"/>
  <c r="V3" i="12"/>
  <c r="V4" i="12"/>
  <c r="V5" i="12"/>
  <c r="X3" i="12"/>
  <c r="X5" i="12"/>
  <c r="Z3" i="12"/>
  <c r="Z4" i="12"/>
  <c r="Z5" i="12"/>
  <c r="AA3" i="12"/>
  <c r="AA4" i="12"/>
  <c r="AA5" i="12"/>
  <c r="AB3" i="12"/>
  <c r="AB4" i="12"/>
  <c r="AB5" i="12"/>
  <c r="AC4" i="12"/>
  <c r="AC5" i="12"/>
  <c r="AD3" i="12"/>
  <c r="AD4" i="12"/>
  <c r="AD5" i="12"/>
  <c r="AE3" i="12"/>
  <c r="AE4" i="12"/>
  <c r="AE5" i="12"/>
  <c r="C5" i="12"/>
  <c r="C4" i="12"/>
  <c r="C3" i="12"/>
  <c r="AL16" i="12"/>
  <c r="AL14" i="12"/>
  <c r="AL10" i="12"/>
  <c r="AL9" i="12"/>
  <c r="AL8" i="12"/>
  <c r="AL4" i="12"/>
  <c r="Y67" i="12"/>
  <c r="P29" i="11"/>
  <c r="Y16" i="12" s="1"/>
  <c r="W66" i="12"/>
  <c r="N31" i="9"/>
  <c r="Y63" i="12"/>
  <c r="K29" i="11"/>
  <c r="Y11" i="12" s="1"/>
  <c r="W63" i="12"/>
  <c r="W62" i="12"/>
  <c r="W61" i="12"/>
  <c r="M36" i="9"/>
  <c r="AG63" i="12" s="1"/>
  <c r="J31" i="9"/>
  <c r="I29" i="11"/>
  <c r="Y9" i="12" s="1"/>
  <c r="Y57" i="12"/>
  <c r="W59" i="12"/>
  <c r="W58" i="12"/>
  <c r="W57" i="12"/>
  <c r="J32" i="9"/>
  <c r="R32" i="9"/>
  <c r="O29" i="11"/>
  <c r="Y4" i="12"/>
  <c r="W54" i="12"/>
  <c r="Y3" i="12"/>
  <c r="F32" i="9"/>
  <c r="F34" i="9"/>
  <c r="W53" i="12"/>
  <c r="F26" i="9"/>
  <c r="AL54" i="12"/>
  <c r="N24" i="11"/>
  <c r="N8" i="11"/>
  <c r="N7" i="9"/>
  <c r="AT53" i="12"/>
  <c r="R35" i="9"/>
  <c r="R34" i="9"/>
  <c r="R33" i="9"/>
  <c r="R30" i="9"/>
  <c r="R28" i="9"/>
  <c r="R26" i="9"/>
  <c r="R25" i="9"/>
  <c r="R24" i="9"/>
  <c r="R23" i="9"/>
  <c r="R22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N35" i="9"/>
  <c r="N34" i="9"/>
  <c r="N33" i="9"/>
  <c r="N32" i="9"/>
  <c r="N30" i="9"/>
  <c r="N29" i="9"/>
  <c r="N28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J35" i="9"/>
  <c r="J34" i="9"/>
  <c r="J33" i="9"/>
  <c r="J30" i="9"/>
  <c r="J29" i="9"/>
  <c r="J28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2" i="9"/>
  <c r="F23" i="9"/>
  <c r="F24" i="9"/>
  <c r="F25" i="9"/>
  <c r="F28" i="9"/>
  <c r="F30" i="9"/>
  <c r="F31" i="9"/>
  <c r="F33" i="9"/>
  <c r="F35" i="9"/>
  <c r="F7" i="9"/>
  <c r="E64" i="12" l="1"/>
  <c r="M64" i="12"/>
  <c r="U64" i="12"/>
  <c r="AN26" i="12"/>
  <c r="N25" i="11"/>
  <c r="R19" i="11"/>
  <c r="N32" i="11"/>
  <c r="AB10" i="12"/>
  <c r="N14" i="11"/>
  <c r="N22" i="11"/>
  <c r="C18" i="12"/>
  <c r="AN15" i="12"/>
  <c r="R7" i="11"/>
  <c r="R32" i="11"/>
  <c r="N68" i="12"/>
  <c r="AC64" i="12"/>
  <c r="N16" i="11"/>
  <c r="F22" i="11"/>
  <c r="F8" i="11"/>
  <c r="F19" i="11"/>
  <c r="AD6" i="12"/>
  <c r="Z56" i="12"/>
  <c r="J24" i="11"/>
  <c r="J11" i="11"/>
  <c r="J8" i="11"/>
  <c r="F35" i="11"/>
  <c r="AE6" i="12"/>
  <c r="E26" i="12"/>
  <c r="D26" i="12"/>
  <c r="AT24" i="12"/>
  <c r="AS52" i="12"/>
  <c r="AN19" i="12"/>
  <c r="AK63" i="12"/>
  <c r="AL26" i="12" s="1"/>
  <c r="AL25" i="12"/>
  <c r="P27" i="11"/>
  <c r="W16" i="12" s="1"/>
  <c r="AP60" i="12"/>
  <c r="AR24" i="12"/>
  <c r="AQ52" i="12"/>
  <c r="AS24" i="12"/>
  <c r="AR52" i="12"/>
  <c r="AM24" i="12"/>
  <c r="AL52" i="12"/>
  <c r="AN24" i="12"/>
  <c r="AM52" i="12"/>
  <c r="AQ24" i="12"/>
  <c r="AP52" i="12"/>
  <c r="AO24" i="12"/>
  <c r="AN52" i="12"/>
  <c r="AP24" i="12"/>
  <c r="AO52" i="12"/>
  <c r="AO19" i="12"/>
  <c r="AP11" i="12"/>
  <c r="AP19" i="12"/>
  <c r="AL15" i="12"/>
  <c r="AP64" i="12"/>
  <c r="C36" i="11"/>
  <c r="AG3" i="12" s="1"/>
  <c r="M29" i="11"/>
  <c r="Y13" i="12" s="1"/>
  <c r="Q29" i="11"/>
  <c r="Y17" i="12" s="1"/>
  <c r="AF17" i="12" s="1"/>
  <c r="C88" i="12" s="1"/>
  <c r="Y59" i="12"/>
  <c r="AF59" i="12" s="1"/>
  <c r="D82" i="12" s="1"/>
  <c r="Y66" i="12"/>
  <c r="AL18" i="12"/>
  <c r="AL17" i="12"/>
  <c r="AS17" i="12" s="1"/>
  <c r="AO64" i="12"/>
  <c r="I36" i="9"/>
  <c r="AG59" i="12" s="1"/>
  <c r="F16" i="11"/>
  <c r="O4" i="13"/>
  <c r="AH24" i="12"/>
  <c r="B24" i="12"/>
  <c r="AB24" i="12"/>
  <c r="B81" i="12"/>
  <c r="B85" i="12"/>
  <c r="B80" i="12"/>
  <c r="F17" i="11"/>
  <c r="R35" i="11"/>
  <c r="J15" i="11"/>
  <c r="N30" i="11"/>
  <c r="T24" i="12"/>
  <c r="B77" i="12"/>
  <c r="B88" i="12"/>
  <c r="B84" i="12"/>
  <c r="L4" i="12"/>
  <c r="N11" i="11"/>
  <c r="J9" i="11"/>
  <c r="N13" i="11"/>
  <c r="J17" i="11"/>
  <c r="N21" i="11"/>
  <c r="B65" i="12"/>
  <c r="Z11" i="12"/>
  <c r="Z14" i="12" s="1"/>
  <c r="L24" i="12"/>
  <c r="B79" i="12"/>
  <c r="B87" i="12"/>
  <c r="B83" i="12"/>
  <c r="R8" i="11"/>
  <c r="N9" i="11"/>
  <c r="J14" i="11"/>
  <c r="J25" i="11"/>
  <c r="N33" i="11"/>
  <c r="F31" i="11"/>
  <c r="V6" i="12"/>
  <c r="N6" i="12"/>
  <c r="F14" i="11"/>
  <c r="J31" i="11"/>
  <c r="R11" i="11"/>
  <c r="H4" i="12"/>
  <c r="H6" i="12" s="1"/>
  <c r="E24" i="12"/>
  <c r="B78" i="12"/>
  <c r="B82" i="12"/>
  <c r="K8" i="12"/>
  <c r="G15" i="12"/>
  <c r="W15" i="12"/>
  <c r="R29" i="9"/>
  <c r="D36" i="9"/>
  <c r="AG54" i="12" s="1"/>
  <c r="F9" i="11"/>
  <c r="J18" i="11"/>
  <c r="J22" i="11"/>
  <c r="D25" i="12"/>
  <c r="AW23" i="12" s="1"/>
  <c r="X4" i="12"/>
  <c r="F28" i="11"/>
  <c r="J28" i="11"/>
  <c r="X9" i="12"/>
  <c r="X10" i="12" s="1"/>
  <c r="G27" i="11"/>
  <c r="P8" i="12"/>
  <c r="J20" i="11"/>
  <c r="O7" i="12"/>
  <c r="J19" i="11"/>
  <c r="AE11" i="12"/>
  <c r="AE14" i="12" s="1"/>
  <c r="N35" i="11"/>
  <c r="N26" i="11"/>
  <c r="V11" i="12"/>
  <c r="N23" i="11"/>
  <c r="S12" i="12"/>
  <c r="N20" i="11"/>
  <c r="P13" i="12"/>
  <c r="N18" i="11"/>
  <c r="N11" i="12"/>
  <c r="H13" i="12"/>
  <c r="N10" i="11"/>
  <c r="F11" i="12"/>
  <c r="F14" i="12" s="1"/>
  <c r="R34" i="11"/>
  <c r="AD15" i="12"/>
  <c r="R31" i="11"/>
  <c r="AA16" i="12"/>
  <c r="AA18" i="12" s="1"/>
  <c r="Y65" i="12"/>
  <c r="Y15" i="12"/>
  <c r="Y58" i="12"/>
  <c r="H29" i="11"/>
  <c r="Y8" i="12" s="1"/>
  <c r="W4" i="12"/>
  <c r="J34" i="11"/>
  <c r="AD7" i="12"/>
  <c r="AD10" i="12" s="1"/>
  <c r="T16" i="12"/>
  <c r="T18" i="12" s="1"/>
  <c r="R24" i="11"/>
  <c r="M17" i="12"/>
  <c r="M18" i="12" s="1"/>
  <c r="R17" i="11"/>
  <c r="L16" i="12"/>
  <c r="L18" i="12" s="1"/>
  <c r="R16" i="11"/>
  <c r="Y61" i="12"/>
  <c r="P64" i="12"/>
  <c r="F20" i="11"/>
  <c r="W55" i="12"/>
  <c r="W56" i="12" s="1"/>
  <c r="W5" i="12"/>
  <c r="Y62" i="12"/>
  <c r="AF62" i="12" s="1"/>
  <c r="D84" i="12" s="1"/>
  <c r="L29" i="11"/>
  <c r="Y12" i="12" s="1"/>
  <c r="W67" i="12"/>
  <c r="Q27" i="11"/>
  <c r="W17" i="12" s="1"/>
  <c r="U5" i="12"/>
  <c r="U6" i="12" s="1"/>
  <c r="F25" i="11"/>
  <c r="T4" i="12"/>
  <c r="F24" i="11"/>
  <c r="F15" i="11"/>
  <c r="K3" i="12"/>
  <c r="K6" i="12" s="1"/>
  <c r="AE7" i="12"/>
  <c r="AE10" i="12" s="1"/>
  <c r="J35" i="11"/>
  <c r="AC9" i="12"/>
  <c r="AC10" i="12" s="1"/>
  <c r="J33" i="11"/>
  <c r="J32" i="11"/>
  <c r="H27" i="11"/>
  <c r="W8" i="12" s="1"/>
  <c r="J26" i="11"/>
  <c r="V7" i="12"/>
  <c r="V10" i="12" s="1"/>
  <c r="J12" i="11"/>
  <c r="H9" i="12"/>
  <c r="H10" i="12" s="1"/>
  <c r="F7" i="12"/>
  <c r="F10" i="12" s="1"/>
  <c r="N34" i="11"/>
  <c r="AD11" i="12"/>
  <c r="N31" i="11"/>
  <c r="AA12" i="12"/>
  <c r="AA14" i="12" s="1"/>
  <c r="X16" i="12"/>
  <c r="X18" i="12" s="1"/>
  <c r="R28" i="11"/>
  <c r="O3" i="12"/>
  <c r="O6" i="12" s="1"/>
  <c r="AA8" i="12"/>
  <c r="AA10" i="12" s="1"/>
  <c r="J16" i="11"/>
  <c r="J30" i="11"/>
  <c r="F34" i="11"/>
  <c r="AC3" i="12"/>
  <c r="AC6" i="12" s="1"/>
  <c r="F33" i="11"/>
  <c r="N28" i="11"/>
  <c r="X13" i="12"/>
  <c r="X14" i="12" s="1"/>
  <c r="K27" i="11"/>
  <c r="O11" i="12"/>
  <c r="O14" i="12" s="1"/>
  <c r="N19" i="11"/>
  <c r="M13" i="12"/>
  <c r="N17" i="11"/>
  <c r="K11" i="12"/>
  <c r="K14" i="12" s="1"/>
  <c r="N15" i="11"/>
  <c r="R26" i="11"/>
  <c r="V15" i="12"/>
  <c r="V18" i="12" s="1"/>
  <c r="R23" i="11"/>
  <c r="R15" i="12"/>
  <c r="R18" i="12" s="1"/>
  <c r="R22" i="11"/>
  <c r="R18" i="11"/>
  <c r="N15" i="12"/>
  <c r="N18" i="12" s="1"/>
  <c r="R15" i="11"/>
  <c r="J15" i="12"/>
  <c r="J18" i="12" s="1"/>
  <c r="R14" i="11"/>
  <c r="R10" i="11"/>
  <c r="F15" i="12"/>
  <c r="F18" i="12" s="1"/>
  <c r="J3" i="12"/>
  <c r="J6" i="12" s="1"/>
  <c r="L12" i="12"/>
  <c r="Q13" i="12"/>
  <c r="Q14" i="12" s="1"/>
  <c r="K36" i="9"/>
  <c r="AG61" i="12" s="1"/>
  <c r="F30" i="11"/>
  <c r="T14" i="12"/>
  <c r="R33" i="11"/>
  <c r="AC16" i="12"/>
  <c r="AC18" i="12" s="1"/>
  <c r="R30" i="11"/>
  <c r="R25" i="11"/>
  <c r="U16" i="12"/>
  <c r="U18" i="12" s="1"/>
  <c r="R20" i="11"/>
  <c r="R12" i="11"/>
  <c r="R9" i="11"/>
  <c r="E16" i="12"/>
  <c r="Z17" i="12"/>
  <c r="Z18" i="12" s="1"/>
  <c r="L56" i="12"/>
  <c r="T56" i="12"/>
  <c r="Y53" i="12"/>
  <c r="AF53" i="12" s="1"/>
  <c r="D77" i="12" s="1"/>
  <c r="D14" i="12"/>
  <c r="R27" i="9"/>
  <c r="W65" i="12"/>
  <c r="Q36" i="9"/>
  <c r="AG67" i="12" s="1"/>
  <c r="F26" i="11"/>
  <c r="F23" i="11"/>
  <c r="F21" i="11"/>
  <c r="F18" i="11"/>
  <c r="F13" i="11"/>
  <c r="F10" i="11"/>
  <c r="G29" i="11"/>
  <c r="I27" i="11"/>
  <c r="W9" i="12" s="1"/>
  <c r="J23" i="11"/>
  <c r="J21" i="11"/>
  <c r="J13" i="11"/>
  <c r="M27" i="11"/>
  <c r="W13" i="12" s="1"/>
  <c r="R21" i="11"/>
  <c r="Q15" i="12"/>
  <c r="R13" i="11"/>
  <c r="I15" i="12"/>
  <c r="Q3" i="12"/>
  <c r="Q6" i="12" s="1"/>
  <c r="S9" i="12"/>
  <c r="S10" i="12" s="1"/>
  <c r="X64" i="12"/>
  <c r="AB64" i="12"/>
  <c r="H64" i="12"/>
  <c r="K68" i="12"/>
  <c r="O56" i="12"/>
  <c r="E60" i="12"/>
  <c r="U60" i="12"/>
  <c r="AC60" i="12"/>
  <c r="N64" i="12"/>
  <c r="AD64" i="12"/>
  <c r="G68" i="12"/>
  <c r="O68" i="12"/>
  <c r="AP23" i="12"/>
  <c r="AO25" i="12"/>
  <c r="AO26" i="12"/>
  <c r="AL55" i="12"/>
  <c r="AM26" i="12" s="1"/>
  <c r="AP55" i="12"/>
  <c r="AP54" i="12"/>
  <c r="AS54" i="12" s="1"/>
  <c r="Y54" i="12"/>
  <c r="G23" i="12"/>
  <c r="F25" i="12"/>
  <c r="AW25" i="12" s="1"/>
  <c r="F26" i="12"/>
  <c r="M24" i="12"/>
  <c r="E56" i="12"/>
  <c r="AC56" i="12"/>
  <c r="AG24" i="12"/>
  <c r="F56" i="12"/>
  <c r="J60" i="12"/>
  <c r="Z60" i="12"/>
  <c r="C64" i="12"/>
  <c r="S64" i="12"/>
  <c r="AA64" i="12"/>
  <c r="D68" i="12"/>
  <c r="L68" i="12"/>
  <c r="T68" i="12"/>
  <c r="AB68" i="12"/>
  <c r="AE68" i="12"/>
  <c r="AA24" i="12"/>
  <c r="S24" i="12"/>
  <c r="K24" i="12"/>
  <c r="AF24" i="12"/>
  <c r="AC24" i="12"/>
  <c r="U24" i="12"/>
  <c r="M56" i="12"/>
  <c r="AM19" i="12"/>
  <c r="AP68" i="12"/>
  <c r="E6" i="12"/>
  <c r="F6" i="12"/>
  <c r="K60" i="12"/>
  <c r="AA60" i="12"/>
  <c r="V60" i="12"/>
  <c r="AD60" i="12"/>
  <c r="D64" i="12"/>
  <c r="L64" i="12"/>
  <c r="T64" i="12"/>
  <c r="G64" i="12"/>
  <c r="O64" i="12"/>
  <c r="E68" i="12"/>
  <c r="M68" i="12"/>
  <c r="U68" i="12"/>
  <c r="S68" i="12"/>
  <c r="AA68" i="12"/>
  <c r="Z24" i="12"/>
  <c r="R24" i="12"/>
  <c r="J24" i="12"/>
  <c r="AE24" i="12"/>
  <c r="E25" i="12"/>
  <c r="AW24" i="12" s="1"/>
  <c r="I6" i="12"/>
  <c r="AM7" i="12"/>
  <c r="Y24" i="12"/>
  <c r="Q24" i="12"/>
  <c r="I24" i="12"/>
  <c r="G6" i="12"/>
  <c r="S6" i="12"/>
  <c r="AA6" i="12"/>
  <c r="N10" i="12"/>
  <c r="X24" i="12"/>
  <c r="P24" i="12"/>
  <c r="H24" i="12"/>
  <c r="D24" i="12"/>
  <c r="W24" i="12"/>
  <c r="O24" i="12"/>
  <c r="G24" i="12"/>
  <c r="G10" i="12"/>
  <c r="R56" i="12"/>
  <c r="AN11" i="12"/>
  <c r="AQ15" i="12"/>
  <c r="L6" i="12"/>
  <c r="K56" i="12"/>
  <c r="S56" i="12"/>
  <c r="AA56" i="12"/>
  <c r="AD24" i="12"/>
  <c r="V24" i="12"/>
  <c r="N24" i="12"/>
  <c r="F24" i="12"/>
  <c r="M6" i="12"/>
  <c r="AD14" i="12"/>
  <c r="U56" i="12"/>
  <c r="U69" i="12" s="1"/>
  <c r="AC68" i="12"/>
  <c r="AR7" i="12"/>
  <c r="AL19" i="12"/>
  <c r="AN56" i="12"/>
  <c r="R6" i="12"/>
  <c r="Z6" i="12"/>
  <c r="D10" i="12"/>
  <c r="L10" i="12"/>
  <c r="T10" i="12"/>
  <c r="G14" i="12"/>
  <c r="AS66" i="12"/>
  <c r="R60" i="12"/>
  <c r="D6" i="12"/>
  <c r="P6" i="12"/>
  <c r="X6" i="12"/>
  <c r="G56" i="12"/>
  <c r="AE56" i="12"/>
  <c r="M60" i="12"/>
  <c r="P10" i="12"/>
  <c r="D18" i="12"/>
  <c r="AB18" i="12"/>
  <c r="G18" i="12"/>
  <c r="O18" i="12"/>
  <c r="AE18" i="12"/>
  <c r="E14" i="12"/>
  <c r="U14" i="12"/>
  <c r="AC14" i="12"/>
  <c r="W64" i="12"/>
  <c r="AE64" i="12"/>
  <c r="P68" i="12"/>
  <c r="F68" i="12"/>
  <c r="V68" i="12"/>
  <c r="AD68" i="12"/>
  <c r="E10" i="12"/>
  <c r="M10" i="12"/>
  <c r="U10" i="12"/>
  <c r="AS12" i="12"/>
  <c r="AS14" i="12"/>
  <c r="AR19" i="12"/>
  <c r="T6" i="12"/>
  <c r="AB6" i="12"/>
  <c r="AO15" i="12"/>
  <c r="AP15" i="12"/>
  <c r="AS18" i="12"/>
  <c r="Q56" i="12"/>
  <c r="AF66" i="12"/>
  <c r="D87" i="12" s="1"/>
  <c r="AS8" i="12"/>
  <c r="AS58" i="12"/>
  <c r="AS61" i="12"/>
  <c r="AS13" i="12"/>
  <c r="B55" i="12"/>
  <c r="C26" i="12" s="1"/>
  <c r="F64" i="12"/>
  <c r="V64" i="12"/>
  <c r="AS10" i="12"/>
  <c r="K18" i="12"/>
  <c r="S18" i="12"/>
  <c r="H56" i="12"/>
  <c r="P56" i="12"/>
  <c r="X56" i="12"/>
  <c r="C56" i="12"/>
  <c r="F60" i="12"/>
  <c r="I60" i="12"/>
  <c r="Q60" i="12"/>
  <c r="J64" i="12"/>
  <c r="R64" i="12"/>
  <c r="Z64" i="12"/>
  <c r="AM15" i="12"/>
  <c r="AS9" i="12"/>
  <c r="AS59" i="12"/>
  <c r="AS63" i="12"/>
  <c r="C14" i="12"/>
  <c r="S14" i="12"/>
  <c r="J14" i="12"/>
  <c r="D56" i="12"/>
  <c r="AB56" i="12"/>
  <c r="K64" i="12"/>
  <c r="AQ11" i="12"/>
  <c r="AS67" i="12"/>
  <c r="K10" i="12"/>
  <c r="AB14" i="12"/>
  <c r="N60" i="12"/>
  <c r="AS16" i="12"/>
  <c r="AO7" i="12"/>
  <c r="AQ19" i="12"/>
  <c r="N56" i="12"/>
  <c r="V56" i="12"/>
  <c r="AD56" i="12"/>
  <c r="AO56" i="12"/>
  <c r="AL64" i="12"/>
  <c r="AR68" i="12"/>
  <c r="AM68" i="12"/>
  <c r="AO68" i="12"/>
  <c r="AR64" i="12"/>
  <c r="AO60" i="12"/>
  <c r="AR60" i="12"/>
  <c r="AL60" i="12"/>
  <c r="AN60" i="12"/>
  <c r="AR56" i="12"/>
  <c r="AL68" i="12"/>
  <c r="AN68" i="12"/>
  <c r="AQ68" i="12"/>
  <c r="AS65" i="12"/>
  <c r="AN64" i="12"/>
  <c r="AQ64" i="12"/>
  <c r="AS62" i="12"/>
  <c r="AQ60" i="12"/>
  <c r="AS57" i="12"/>
  <c r="AQ56" i="12"/>
  <c r="AM64" i="12"/>
  <c r="AM60" i="12"/>
  <c r="AM56" i="12"/>
  <c r="AR15" i="12"/>
  <c r="AR11" i="12"/>
  <c r="AM11" i="12"/>
  <c r="AN7" i="12"/>
  <c r="AL11" i="12"/>
  <c r="H68" i="12"/>
  <c r="X68" i="12"/>
  <c r="I68" i="12"/>
  <c r="Q68" i="12"/>
  <c r="J68" i="12"/>
  <c r="R68" i="12"/>
  <c r="Z68" i="12"/>
  <c r="I64" i="12"/>
  <c r="Q64" i="12"/>
  <c r="Y64" i="12"/>
  <c r="C60" i="12"/>
  <c r="S60" i="12"/>
  <c r="AF58" i="12"/>
  <c r="D81" i="12" s="1"/>
  <c r="L60" i="12"/>
  <c r="T60" i="12"/>
  <c r="AB60" i="12"/>
  <c r="O60" i="12"/>
  <c r="W60" i="12"/>
  <c r="AE60" i="12"/>
  <c r="H60" i="12"/>
  <c r="P60" i="12"/>
  <c r="X60" i="12"/>
  <c r="C6" i="12"/>
  <c r="I56" i="12"/>
  <c r="AF67" i="12"/>
  <c r="D88" i="12" s="1"/>
  <c r="AF57" i="12"/>
  <c r="D80" i="12" s="1"/>
  <c r="AF63" i="12"/>
  <c r="D85" i="12" s="1"/>
  <c r="AF61" i="12"/>
  <c r="G60" i="12"/>
  <c r="C68" i="12"/>
  <c r="D60" i="12"/>
  <c r="E18" i="12"/>
  <c r="H18" i="12"/>
  <c r="P18" i="12"/>
  <c r="AD18" i="12"/>
  <c r="I18" i="12"/>
  <c r="Q18" i="12"/>
  <c r="N14" i="12"/>
  <c r="V14" i="12"/>
  <c r="I14" i="12"/>
  <c r="R14" i="12"/>
  <c r="P14" i="12"/>
  <c r="H14" i="12"/>
  <c r="O10" i="12"/>
  <c r="J10" i="12"/>
  <c r="I10" i="12"/>
  <c r="Q10" i="12"/>
  <c r="R10" i="12"/>
  <c r="Z10" i="12"/>
  <c r="C10" i="12"/>
  <c r="O36" i="11"/>
  <c r="N12" i="11"/>
  <c r="N7" i="11"/>
  <c r="J10" i="11"/>
  <c r="J7" i="11"/>
  <c r="D36" i="11"/>
  <c r="AG4" i="12" s="1"/>
  <c r="F7" i="11"/>
  <c r="F11" i="11"/>
  <c r="F32" i="11"/>
  <c r="R21" i="9"/>
  <c r="P36" i="9"/>
  <c r="AG66" i="12" s="1"/>
  <c r="S35" i="9"/>
  <c r="S28" i="9"/>
  <c r="S18" i="9"/>
  <c r="S11" i="9"/>
  <c r="S19" i="9"/>
  <c r="G36" i="9"/>
  <c r="AG57" i="12" s="1"/>
  <c r="S20" i="9"/>
  <c r="S12" i="9"/>
  <c r="S13" i="9"/>
  <c r="J27" i="9"/>
  <c r="S22" i="9"/>
  <c r="O36" i="9"/>
  <c r="AG65" i="12" s="1"/>
  <c r="R31" i="9"/>
  <c r="S31" i="9" s="1"/>
  <c r="S30" i="9"/>
  <c r="S15" i="9"/>
  <c r="S7" i="9"/>
  <c r="S23" i="9"/>
  <c r="S14" i="9"/>
  <c r="N26" i="9"/>
  <c r="N27" i="9"/>
  <c r="S16" i="9"/>
  <c r="L36" i="9"/>
  <c r="AG62" i="12" s="1"/>
  <c r="S24" i="9"/>
  <c r="S33" i="9"/>
  <c r="J26" i="9"/>
  <c r="H36" i="9"/>
  <c r="AG58" i="12" s="1"/>
  <c r="S10" i="9"/>
  <c r="S17" i="9"/>
  <c r="S9" i="9"/>
  <c r="S25" i="9"/>
  <c r="S8" i="9"/>
  <c r="S34" i="9"/>
  <c r="S32" i="9"/>
  <c r="F21" i="9"/>
  <c r="F27" i="9"/>
  <c r="AT57" i="12"/>
  <c r="AO20" i="12" l="1"/>
  <c r="AS15" i="12"/>
  <c r="AB19" i="12"/>
  <c r="S8" i="11"/>
  <c r="S24" i="11"/>
  <c r="Y60" i="12"/>
  <c r="AF12" i="12"/>
  <c r="C84" i="12" s="1"/>
  <c r="AD69" i="12"/>
  <c r="S22" i="11"/>
  <c r="S16" i="11"/>
  <c r="R29" i="11"/>
  <c r="Y18" i="12"/>
  <c r="W68" i="12"/>
  <c r="W69" i="12" s="1"/>
  <c r="S21" i="9"/>
  <c r="G69" i="12"/>
  <c r="S19" i="11"/>
  <c r="S17" i="11"/>
  <c r="AE19" i="12"/>
  <c r="S25" i="11"/>
  <c r="S30" i="11"/>
  <c r="S32" i="11"/>
  <c r="E69" i="12"/>
  <c r="T19" i="12"/>
  <c r="O69" i="12"/>
  <c r="S18" i="11"/>
  <c r="S23" i="11"/>
  <c r="AC69" i="12"/>
  <c r="S33" i="11"/>
  <c r="G19" i="12"/>
  <c r="AA69" i="12"/>
  <c r="K69" i="12"/>
  <c r="S13" i="11"/>
  <c r="S26" i="11"/>
  <c r="AF8" i="12"/>
  <c r="C81" i="12" s="1"/>
  <c r="S28" i="11"/>
  <c r="S34" i="11"/>
  <c r="AF9" i="12"/>
  <c r="C82" i="12" s="1"/>
  <c r="S35" i="11"/>
  <c r="M69" i="12"/>
  <c r="D69" i="12"/>
  <c r="AB69" i="12"/>
  <c r="E19" i="12"/>
  <c r="S20" i="11"/>
  <c r="S9" i="11"/>
  <c r="AF15" i="12"/>
  <c r="C86" i="12" s="1"/>
  <c r="Q36" i="11"/>
  <c r="P36" i="11"/>
  <c r="AF16" i="12"/>
  <c r="C87" i="12" s="1"/>
  <c r="G36" i="11"/>
  <c r="AG7" i="12" s="1"/>
  <c r="I36" i="11"/>
  <c r="AG9" i="12" s="1"/>
  <c r="W3" i="12"/>
  <c r="W6" i="12" s="1"/>
  <c r="AF65" i="12"/>
  <c r="D86" i="12" s="1"/>
  <c r="D96" i="12" s="1"/>
  <c r="W18" i="12"/>
  <c r="AN20" i="12"/>
  <c r="Y68" i="12"/>
  <c r="AS60" i="12"/>
  <c r="AP4" i="12"/>
  <c r="AS19" i="12"/>
  <c r="AS11" i="12"/>
  <c r="AS55" i="12"/>
  <c r="AS56" i="12" s="1"/>
  <c r="AF13" i="12"/>
  <c r="C85" i="12" s="1"/>
  <c r="Y14" i="12"/>
  <c r="S11" i="11"/>
  <c r="AC19" i="12"/>
  <c r="Z19" i="12"/>
  <c r="M14" i="12"/>
  <c r="M19" i="12" s="1"/>
  <c r="S31" i="11"/>
  <c r="S15" i="11"/>
  <c r="M36" i="11"/>
  <c r="AG13" i="12" s="1"/>
  <c r="AF4" i="12"/>
  <c r="C78" i="12" s="1"/>
  <c r="S21" i="11"/>
  <c r="S12" i="11"/>
  <c r="S14" i="11"/>
  <c r="F27" i="11"/>
  <c r="AF64" i="12"/>
  <c r="D83" i="12"/>
  <c r="D95" i="12" s="1"/>
  <c r="C96" i="12"/>
  <c r="U19" i="12"/>
  <c r="W7" i="12"/>
  <c r="J27" i="11"/>
  <c r="J36" i="9"/>
  <c r="L36" i="11"/>
  <c r="AG12" i="12" s="1"/>
  <c r="AA19" i="12"/>
  <c r="W11" i="12"/>
  <c r="N27" i="11"/>
  <c r="S10" i="11"/>
  <c r="K36" i="11"/>
  <c r="AG11" i="12" s="1"/>
  <c r="L14" i="12"/>
  <c r="L19" i="12" s="1"/>
  <c r="X69" i="12"/>
  <c r="H36" i="11"/>
  <c r="AG8" i="12" s="1"/>
  <c r="J19" i="12"/>
  <c r="D93" i="12"/>
  <c r="L69" i="12"/>
  <c r="N69" i="12"/>
  <c r="N29" i="11"/>
  <c r="J29" i="11"/>
  <c r="J36" i="11" s="1"/>
  <c r="Y7" i="12"/>
  <c r="Y10" i="12" s="1"/>
  <c r="R27" i="11"/>
  <c r="R36" i="11" s="1"/>
  <c r="AQ23" i="12"/>
  <c r="AP25" i="12"/>
  <c r="AP26" i="12"/>
  <c r="AT55" i="12"/>
  <c r="AF54" i="12"/>
  <c r="D78" i="12" s="1"/>
  <c r="E36" i="9"/>
  <c r="Y55" i="12"/>
  <c r="AF55" i="12" s="1"/>
  <c r="D79" i="12" s="1"/>
  <c r="D94" i="12" s="1"/>
  <c r="AT54" i="12"/>
  <c r="AL56" i="12"/>
  <c r="AL69" i="12" s="1"/>
  <c r="AL5" i="12"/>
  <c r="AP56" i="12"/>
  <c r="AP69" i="12" s="1"/>
  <c r="AL6" i="12"/>
  <c r="D19" i="12"/>
  <c r="S19" i="12"/>
  <c r="C19" i="12"/>
  <c r="T69" i="12"/>
  <c r="K19" i="12"/>
  <c r="F69" i="12"/>
  <c r="O19" i="12"/>
  <c r="AO69" i="12"/>
  <c r="AE69" i="12"/>
  <c r="V69" i="12"/>
  <c r="S69" i="12"/>
  <c r="H23" i="12"/>
  <c r="G26" i="12"/>
  <c r="G25" i="12"/>
  <c r="AW26" i="12" s="1"/>
  <c r="X19" i="12"/>
  <c r="P19" i="12"/>
  <c r="AF60" i="12"/>
  <c r="AQ20" i="12"/>
  <c r="AD19" i="12"/>
  <c r="V19" i="12"/>
  <c r="I69" i="12"/>
  <c r="P69" i="12"/>
  <c r="Z69" i="12"/>
  <c r="AS64" i="12"/>
  <c r="R69" i="12"/>
  <c r="AS68" i="12"/>
  <c r="J69" i="12"/>
  <c r="AM20" i="12"/>
  <c r="AR69" i="12"/>
  <c r="AN69" i="12"/>
  <c r="AQ69" i="12"/>
  <c r="AM69" i="12"/>
  <c r="AR20" i="12"/>
  <c r="Q69" i="12"/>
  <c r="H69" i="12"/>
  <c r="C69" i="12"/>
  <c r="I19" i="12"/>
  <c r="AF18" i="12"/>
  <c r="H19" i="12"/>
  <c r="F19" i="12"/>
  <c r="N19" i="12"/>
  <c r="R19" i="12"/>
  <c r="Q19" i="12"/>
  <c r="S7" i="11"/>
  <c r="R36" i="9"/>
  <c r="S26" i="9"/>
  <c r="N36" i="9"/>
  <c r="S27" i="9"/>
  <c r="AS6" i="12" l="1"/>
  <c r="AM25" i="12"/>
  <c r="AF3" i="12"/>
  <c r="C77" i="12" s="1"/>
  <c r="AF68" i="12"/>
  <c r="AS4" i="12"/>
  <c r="AP7" i="12"/>
  <c r="AP20" i="12" s="1"/>
  <c r="AF56" i="12"/>
  <c r="N36" i="11"/>
  <c r="W14" i="12"/>
  <c r="AF14" i="12" s="1"/>
  <c r="AF11" i="12"/>
  <c r="C83" i="12" s="1"/>
  <c r="C95" i="12" s="1"/>
  <c r="S27" i="11"/>
  <c r="AF7" i="12"/>
  <c r="C80" i="12" s="1"/>
  <c r="C93" i="12" s="1"/>
  <c r="W10" i="12"/>
  <c r="AR23" i="12"/>
  <c r="AQ26" i="12"/>
  <c r="AQ25" i="12"/>
  <c r="D92" i="12"/>
  <c r="Y56" i="12"/>
  <c r="Y69" i="12" s="1"/>
  <c r="AG55" i="12"/>
  <c r="Y5" i="12"/>
  <c r="F29" i="11"/>
  <c r="E36" i="11"/>
  <c r="AG5" i="12" s="1"/>
  <c r="AS5" i="12"/>
  <c r="AL7" i="12"/>
  <c r="AL20" i="12" s="1"/>
  <c r="I23" i="12"/>
  <c r="H26" i="12"/>
  <c r="H25" i="12"/>
  <c r="AW27" i="12" s="1"/>
  <c r="AS69" i="12"/>
  <c r="AT59" i="12"/>
  <c r="AT58" i="12"/>
  <c r="AS7" i="12" l="1"/>
  <c r="AS20" i="12" s="1"/>
  <c r="AF69" i="12"/>
  <c r="AF10" i="12"/>
  <c r="W19" i="12"/>
  <c r="AS23" i="12"/>
  <c r="AT23" i="12" s="1"/>
  <c r="AR26" i="12"/>
  <c r="AR25" i="12"/>
  <c r="S29" i="11"/>
  <c r="S36" i="11" s="1"/>
  <c r="F36" i="11"/>
  <c r="AF5" i="12"/>
  <c r="C79" i="12" s="1"/>
  <c r="Y6" i="12"/>
  <c r="J23" i="12"/>
  <c r="I25" i="12"/>
  <c r="AW28" i="12" s="1"/>
  <c r="I26" i="12"/>
  <c r="AT62" i="12"/>
  <c r="AT61" i="12"/>
  <c r="AT26" i="12" l="1"/>
  <c r="AT25" i="12"/>
  <c r="AS26" i="12"/>
  <c r="AS25" i="12"/>
  <c r="AF6" i="12"/>
  <c r="Y19" i="12"/>
  <c r="AF19" i="12" s="1"/>
  <c r="C94" i="12"/>
  <c r="C92" i="12"/>
  <c r="K23" i="12"/>
  <c r="J25" i="12"/>
  <c r="AW29" i="12" s="1"/>
  <c r="J26" i="12"/>
  <c r="AT63" i="12"/>
  <c r="AT27" i="12" l="1"/>
  <c r="L23" i="12"/>
  <c r="K25" i="12"/>
  <c r="AW30" i="12" s="1"/>
  <c r="K26" i="12"/>
  <c r="M23" i="12" l="1"/>
  <c r="L25" i="12"/>
  <c r="AW31" i="12" s="1"/>
  <c r="L26" i="12"/>
  <c r="AT65" i="12"/>
  <c r="N23" i="12" l="1"/>
  <c r="M25" i="12"/>
  <c r="AW32" i="12" s="1"/>
  <c r="M26" i="12"/>
  <c r="AT66" i="12"/>
  <c r="O23" i="12" l="1"/>
  <c r="N26" i="12"/>
  <c r="N25" i="12"/>
  <c r="AW33" i="12" s="1"/>
  <c r="AT67" i="12"/>
  <c r="P23" i="12" l="1"/>
  <c r="O26" i="12"/>
  <c r="O25" i="12"/>
  <c r="AW34" i="12" s="1"/>
  <c r="Q23" i="12" l="1"/>
  <c r="P26" i="12"/>
  <c r="P25" i="12"/>
  <c r="AW35" i="12" s="1"/>
  <c r="R23" i="12" l="1"/>
  <c r="Q25" i="12"/>
  <c r="AW36" i="12" s="1"/>
  <c r="Q26" i="12"/>
  <c r="S23" i="12" l="1"/>
  <c r="R25" i="12"/>
  <c r="AW37" i="12" s="1"/>
  <c r="R26" i="12"/>
  <c r="T23" i="12" l="1"/>
  <c r="S25" i="12"/>
  <c r="AW38" i="12" s="1"/>
  <c r="S26" i="12"/>
  <c r="U23" i="12" l="1"/>
  <c r="T25" i="12"/>
  <c r="AW39" i="12" s="1"/>
  <c r="T26" i="12"/>
  <c r="V23" i="12" l="1"/>
  <c r="U25" i="12"/>
  <c r="AW40" i="12" s="1"/>
  <c r="U26" i="12"/>
  <c r="W23" i="12" l="1"/>
  <c r="V26" i="12"/>
  <c r="V25" i="12"/>
  <c r="AW41" i="12" s="1"/>
  <c r="X23" i="12" l="1"/>
  <c r="W26" i="12"/>
  <c r="W25" i="12"/>
  <c r="AW42" i="12" s="1"/>
  <c r="Y23" i="12" l="1"/>
  <c r="X26" i="12"/>
  <c r="X25" i="12"/>
  <c r="AW43" i="12" s="1"/>
  <c r="Z23" i="12" l="1"/>
  <c r="Y25" i="12"/>
  <c r="AW44" i="12" s="1"/>
  <c r="Y26" i="12"/>
  <c r="AA23" i="12" l="1"/>
  <c r="Z25" i="12"/>
  <c r="AW45" i="12" s="1"/>
  <c r="Z26" i="12"/>
  <c r="AB23" i="12" l="1"/>
  <c r="AA25" i="12"/>
  <c r="AW46" i="12" s="1"/>
  <c r="AA26" i="12"/>
  <c r="AC23" i="12" l="1"/>
  <c r="AB25" i="12"/>
  <c r="AW47" i="12" s="1"/>
  <c r="AB26" i="12"/>
  <c r="AD23" i="12" l="1"/>
  <c r="AC25" i="12"/>
  <c r="AW48" i="12" s="1"/>
  <c r="AC26" i="12"/>
  <c r="AE23" i="12" l="1"/>
  <c r="AD26" i="12"/>
  <c r="AD25" i="12"/>
  <c r="AW49" i="12" s="1"/>
  <c r="AF23" i="12" l="1"/>
  <c r="AE26" i="12"/>
  <c r="AE25" i="12"/>
  <c r="AW50" i="12" s="1"/>
  <c r="AG23" i="12" l="1"/>
  <c r="AF26" i="12"/>
  <c r="AF25" i="12"/>
  <c r="AW51" i="12" s="1"/>
  <c r="C37" i="12" l="1"/>
  <c r="B37" i="12" s="1"/>
  <c r="C36" i="12"/>
  <c r="B36" i="12" s="1"/>
  <c r="C41" i="12"/>
  <c r="B41" i="12" s="1"/>
  <c r="C38" i="12"/>
  <c r="B38" i="12" s="1"/>
  <c r="C39" i="12"/>
  <c r="B39" i="12" s="1"/>
  <c r="C33" i="12"/>
  <c r="B33" i="12" s="1"/>
  <c r="C40" i="12"/>
  <c r="B40" i="12" s="1"/>
  <c r="C35" i="12"/>
  <c r="B35" i="12" s="1"/>
  <c r="C34" i="12"/>
  <c r="B34" i="12" s="1"/>
  <c r="C32" i="12"/>
  <c r="AG25" i="12"/>
  <c r="AG26" i="12"/>
  <c r="L2" i="13" l="1"/>
  <c r="AH25" i="12"/>
  <c r="I2" i="13"/>
  <c r="AH26" i="12"/>
  <c r="AG27" i="12"/>
  <c r="AW52" i="12"/>
  <c r="H21" i="13"/>
  <c r="C42" i="12"/>
  <c r="F20" i="13" s="1"/>
  <c r="E14" i="13"/>
  <c r="F14" i="13"/>
  <c r="E13" i="13"/>
  <c r="F13" i="13"/>
  <c r="E19" i="13"/>
  <c r="F19" i="13"/>
  <c r="E16" i="13"/>
  <c r="F16" i="13"/>
  <c r="E15" i="13"/>
  <c r="F15" i="13"/>
  <c r="E12" i="13"/>
  <c r="F12" i="13"/>
  <c r="E17" i="13"/>
  <c r="F17" i="13"/>
  <c r="E11" i="13"/>
  <c r="F11" i="13"/>
  <c r="E18" i="13"/>
  <c r="F18" i="13"/>
  <c r="B32" i="12"/>
  <c r="E10" i="13" s="1"/>
  <c r="F10" i="13"/>
  <c r="O1" i="13" l="1"/>
  <c r="O2" i="13"/>
  <c r="H17" i="13"/>
  <c r="H19" i="13"/>
  <c r="H14" i="13"/>
  <c r="H18" i="13"/>
  <c r="H15" i="13"/>
  <c r="H11" i="13"/>
  <c r="H16" i="13"/>
  <c r="G12" i="13"/>
  <c r="H12" i="13"/>
  <c r="G13" i="13"/>
  <c r="H13" i="13"/>
  <c r="G10" i="13"/>
  <c r="H10" i="13"/>
  <c r="G11" i="13"/>
  <c r="G16" i="13"/>
  <c r="G17" i="13"/>
  <c r="G19" i="13"/>
  <c r="G18" i="13"/>
  <c r="G15" i="13"/>
  <c r="G14" i="13"/>
  <c r="C36" i="9" l="1"/>
  <c r="F29" i="9"/>
  <c r="S29" i="9" s="1"/>
  <c r="S36" i="9" s="1"/>
  <c r="AG71" i="12" s="1"/>
  <c r="AG53" i="12" l="1"/>
  <c r="F36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<sst xmlns="http://schemas.openxmlformats.org/spreadsheetml/2006/main" count="131" uniqueCount="107">
  <si>
    <t>Total</t>
  </si>
  <si>
    <t>Impostos</t>
  </si>
  <si>
    <t>Telefone</t>
  </si>
  <si>
    <t>Outros</t>
  </si>
  <si>
    <t>Descrição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</si>
  <si>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</si>
  <si>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</si>
  <si>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</si>
  <si>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</si>
  <si>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</si>
  <si>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</si>
  <si>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</si>
  <si>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</si>
  <si>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</si>
  <si>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</si>
  <si>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</si>
  <si>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</si>
  <si>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Previsão de Despesas/Custos</t>
  </si>
  <si>
    <t>Alimentação</t>
  </si>
  <si>
    <t>Água</t>
  </si>
  <si>
    <t>Luz</t>
  </si>
  <si>
    <t>Gás</t>
  </si>
  <si>
    <t>Renda de Casa</t>
  </si>
  <si>
    <t>Internet</t>
  </si>
  <si>
    <t>Taxa de Lixo</t>
  </si>
  <si>
    <t>TV</t>
  </si>
  <si>
    <t>Empregados Domésticos</t>
  </si>
  <si>
    <t>Manutenção e / ou Reparações</t>
  </si>
  <si>
    <t>Combustível</t>
  </si>
  <si>
    <t>Mensalidade da Escola</t>
  </si>
  <si>
    <t>Jardinagem</t>
  </si>
  <si>
    <t>Seguros</t>
  </si>
  <si>
    <t>Divertimento</t>
  </si>
  <si>
    <t>Cabelereiro/ Cuidados com a Beleza</t>
  </si>
  <si>
    <t>Dízimo</t>
  </si>
  <si>
    <t>Empréstimos</t>
  </si>
  <si>
    <t>Poupança</t>
  </si>
  <si>
    <t>Material Escolar</t>
  </si>
  <si>
    <t>Taxi</t>
  </si>
  <si>
    <t>Despesas Médicas</t>
  </si>
  <si>
    <t>Viagem</t>
  </si>
  <si>
    <t>Vestuário</t>
  </si>
  <si>
    <t>Taxa de Condomínio</t>
  </si>
  <si>
    <t>Ginásio,Spa,Actividades desportivas</t>
  </si>
  <si>
    <t>Iº Trimestre</t>
  </si>
  <si>
    <t>I º Trimestre</t>
  </si>
  <si>
    <t>II º Trimestre</t>
  </si>
  <si>
    <t>III º Trimestre</t>
  </si>
  <si>
    <t>IV º Trimestre</t>
  </si>
  <si>
    <t>IIIº Trimestre</t>
  </si>
  <si>
    <t xml:space="preserve">Nº </t>
  </si>
  <si>
    <t>Total (Top 10)</t>
  </si>
  <si>
    <t>Despesas Totais</t>
  </si>
  <si>
    <t>Valor</t>
  </si>
  <si>
    <t>Peso (Mensal)</t>
  </si>
  <si>
    <t xml:space="preserve">Sobre o Top 10 </t>
  </si>
  <si>
    <t>Sobre o Total Geral</t>
  </si>
  <si>
    <t>Top 10</t>
  </si>
  <si>
    <t>Despesas Reais</t>
  </si>
  <si>
    <t>Despesas Planificadas</t>
  </si>
  <si>
    <t>Real</t>
  </si>
  <si>
    <t>Previsão</t>
  </si>
  <si>
    <t>Valores Relativos</t>
  </si>
  <si>
    <t>Controlador de Despesas/ Custos</t>
  </si>
  <si>
    <t>Idealizado e desenvolvido pela SVJ CONSULTORES geral@svjconusltores.co.ao</t>
  </si>
  <si>
    <t>Painel de Bordo</t>
  </si>
  <si>
    <t>Clique na arvore para retornar ao Painel de bordo</t>
  </si>
  <si>
    <t>2. Modo de Preenchimento</t>
  </si>
  <si>
    <t>Caro utilizador,</t>
  </si>
  <si>
    <t>Bem vindo ao modelo de controlo de despesas</t>
  </si>
  <si>
    <t>A SVJ CONSULTORES, espera que esse template seja de grande utilidade para a sua actividade pessoal e/ou profissional</t>
  </si>
  <si>
    <t>Para utilizar esse modelo, precisa perceber o seu preenchimento e a forma de analise.</t>
  </si>
  <si>
    <t>I. Forma de preenchimento</t>
  </si>
  <si>
    <t>Caso  o valor estimado de luz no mês de Março seja de 12 000 AKZ, deverá digitar o valor de 12 000 (Célula E8)</t>
  </si>
  <si>
    <t>1. Para a previsão de despesas (3. Previsão de Despesas_Custos), deverá estimar todas as despesas mensais (janeiro a dezembro),conforme a sua realidade.</t>
  </si>
  <si>
    <t>2. Depois de preencher a previsão, mensalmente deverá preencher as despesas e custos incorridos (4. Despesas_ Custos Reais)</t>
  </si>
  <si>
    <t>Por exemplo, se a estimativa de gasto de água no mês de Janeiro for AKZ 14.000  deverá digitar o valor de 14 000 (Célula C9)</t>
  </si>
  <si>
    <t>Por exemplo, se estima que no mês de Janeiro vai gastar AKZ 24.000 em água deverá digitar o valor de 24 000 (Célula C9);</t>
  </si>
  <si>
    <t>Caso  o valor estimado de luz no mês de Março seja de 22 000 AKZ, deverá digitar o valor de 22 000 (Célula E8) ;</t>
  </si>
  <si>
    <t>II. Modo de análise</t>
  </si>
  <si>
    <t>Existe uma tabela e 5 gráficos a serem explicados :</t>
  </si>
  <si>
    <t>1. A tabela,  demonstra o top 10 das maiores despesas/custos. Nessa tabela, é possível observar as maiores despesas e o seu peso;</t>
  </si>
  <si>
    <t>4. O Quarto item, mostra o real versus o planeado;</t>
  </si>
  <si>
    <t>Antes de começar, deverá escolher o período pretendido para análise</t>
  </si>
  <si>
    <t>Por exemplo, caso deseja analisar o mês de Maio, deverá clicar na seta da imagem ao lado e escolher o mês de Maio</t>
  </si>
  <si>
    <t>Essa imagem está acima da tabela (top 10 - Maiores Despesas/Custos)</t>
  </si>
  <si>
    <t>Top 10- Maiores Despesas/Custos</t>
  </si>
  <si>
    <t>Caso surja alguma dúvida ou tenha alguma sugestão, por favor enviar um email para geral@svconsultores.co.ao</t>
  </si>
  <si>
    <r>
      <rPr>
        <b/>
        <sz val="11"/>
        <color theme="0"/>
        <rFont val="Cambria"/>
        <family val="1"/>
      </rPr>
      <t xml:space="preserve">Nota: </t>
    </r>
    <r>
      <rPr>
        <sz val="11"/>
        <color theme="0"/>
        <rFont val="Cambria"/>
        <family val="1"/>
      </rPr>
      <t>O modelo calcula automaticamente o somatório dos trimestres e do ano. Não deverá alterar os mesmos</t>
    </r>
  </si>
  <si>
    <t>Destaques:</t>
  </si>
  <si>
    <t>Despesas Reais:</t>
  </si>
  <si>
    <t>Cumprimento do plano</t>
  </si>
  <si>
    <t>2. Seguidamente, é apresentado um gráfico onde espelha as o top 10 das despesas incorridas no período</t>
  </si>
  <si>
    <t>2. O terceiro item, um gráfico onde espelha as despesas ocorridas versus as planeadas do período (mês, trimestre ou ano)</t>
  </si>
  <si>
    <r>
      <rPr>
        <b/>
        <sz val="11"/>
        <color theme="0"/>
        <rFont val="Cambria"/>
        <family val="1"/>
      </rPr>
      <t>Nota</t>
    </r>
    <r>
      <rPr>
        <sz val="11"/>
        <color theme="0"/>
        <rFont val="Cambria"/>
        <family val="1"/>
      </rPr>
      <t xml:space="preserve"> : Existe uma folha oculta designada por Travail que não deve ser alterada em momento algum, ao menos que tenha conhecimentos para tal.</t>
    </r>
  </si>
  <si>
    <t>O que são Dashboards ?</t>
  </si>
  <si>
    <t>Os Dashboards podem ser entendidos como painéis que mostram as métricas e indicadores importantes para alcançar objectivos e metas traçadas,</t>
  </si>
  <si>
    <t xml:space="preserve"> apresentados de maneira visual, facilitando a compreensão das informações geradas.</t>
  </si>
  <si>
    <t xml:space="preserve">O objectivo dos dashboards, é facilitar  o acompanhamento dos resultados de uma empresa/ou pessoa distribuídos em diversos indicadores. </t>
  </si>
  <si>
    <t>Nota 2: Deverá apagar o valor mensal e digitar os valores correspondentes a sua realidade. Os valores nesse template são apenas uma amostra, ou seja o modelo é editável.</t>
  </si>
  <si>
    <t xml:space="preserve">A previsão de despesas normalmente é anual, ou seja o orçamento deverá ser elaborado para os 12 meses. </t>
  </si>
  <si>
    <t>Mensalmente, deverá digitar os gastos incorridos e depois passar a analise. O passo II explica o modo de análise.</t>
  </si>
  <si>
    <t>João Vuguala</t>
  </si>
  <si>
    <t>Insira aqui o seu nome (Primeiro e último nome). Pode apagar o nome abaixo, pois é apenas um exemplo.</t>
  </si>
  <si>
    <t>Previsão de Despesas:</t>
  </si>
  <si>
    <t>Valores Expressos em Kwanzas</t>
  </si>
  <si>
    <t>Poupança: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</si>
</sst>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mmmm\ yyyy"/>
    <numFmt numFmtId="166" formatCode="0.0%"/>
    <numFmt numFmtId="167" formatCode="#,##0.00_ ;[Red]\-#,##0.00\ "/>
  </numFmts>
  <fonts count="4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i/>
      <sz val="11"/>
      <color rgb="FF7F7F7F"/>
      <name val="Gill Sans MT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sz val="11"/>
      <color theme="0"/>
      <name val="Cambria"/>
      <family val="1"/>
    </font>
    <font>
      <sz val="11"/>
      <color theme="0"/>
      <name val="Cambria"/>
      <family val="1"/>
    </font>
    <font>
      <b/>
      <sz val="14"/>
      <color theme="0"/>
      <name val="Cambria"/>
      <family val="1"/>
    </font>
    <font>
      <sz val="11"/>
      <name val="Cambria"/>
      <family val="1"/>
    </font>
    <font>
      <b/>
      <sz val="22"/>
      <color theme="1"/>
      <name val="Cambria"/>
      <family val="1"/>
    </font>
    <font>
      <b/>
      <sz val="20"/>
      <color theme="0"/>
      <name val="Cambria"/>
      <family val="1"/>
    </font>
    <font>
      <sz val="9"/>
      <color theme="1"/>
      <name val="Cambria"/>
      <family val="1"/>
    </font>
    <font>
      <sz val="9"/>
      <color theme="0"/>
      <name val="Cambria"/>
      <family val="1"/>
    </font>
    <font>
      <i/>
      <sz val="11"/>
      <color theme="0"/>
      <name val="Cambria"/>
      <family val="1"/>
    </font>
    <font>
      <i/>
      <sz val="10"/>
      <color theme="0"/>
      <name val="Cambria"/>
      <family val="1"/>
    </font>
    <font>
      <b/>
      <sz val="22"/>
      <name val="Cambria"/>
      <family val="1"/>
    </font>
    <font>
      <i/>
      <sz val="9"/>
      <color theme="0"/>
      <name val="Cambria"/>
      <family val="1"/>
    </font>
    <font>
      <b/>
      <sz val="18"/>
      <name val="Cambria"/>
      <family val="1"/>
    </font>
    <font>
      <b/>
      <sz val="18"/>
      <color theme="0"/>
      <name val="Cambria"/>
      <family val="1"/>
    </font>
    <font>
      <b/>
      <sz val="10"/>
      <color theme="0"/>
      <name val="Cambria"/>
      <family val="1"/>
    </font>
    <font>
      <sz val="18"/>
      <color theme="1"/>
      <name val="Cambria"/>
      <family val="1"/>
    </font>
    <font>
      <i/>
      <sz val="18"/>
      <color theme="0"/>
      <name val="Cambria"/>
      <family val="1"/>
    </font>
    <font>
      <b/>
      <sz val="16"/>
      <color theme="0"/>
      <name val="Cambria"/>
      <family val="1"/>
    </font>
    <font>
      <sz val="18"/>
      <color theme="0"/>
      <name val="Cambria"/>
      <family val="1"/>
    </font>
  </fonts>
  <fills count="4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 style="thick">
        <color theme="0"/>
      </right>
      <top style="thin">
        <color theme="2" tint="-0.89996032593768116"/>
      </top>
      <bottom style="thin">
        <color theme="2" tint="-0.89996032593768116"/>
      </bottom>
      <diagonal/>
    </border>
    <border>
      <left style="thick">
        <color theme="0"/>
      </left>
      <right style="thick">
        <color theme="0"/>
      </right>
      <top style="thin">
        <color theme="2" tint="-0.89996032593768116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2" tint="-0.89996032593768116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2" tint="-0.89996032593768116"/>
      </top>
      <bottom style="thick">
        <color theme="0"/>
      </bottom>
      <diagonal/>
    </border>
    <border>
      <left/>
      <right style="thick">
        <color theme="0"/>
      </right>
      <top style="thin">
        <color theme="2" tint="-0.89996032593768116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2" tint="-0.89996032593768116"/>
      </bottom>
      <diagonal/>
    </border>
    <border>
      <left/>
      <right style="thick">
        <color theme="0"/>
      </right>
      <top style="thick">
        <color theme="0"/>
      </top>
      <bottom style="thin">
        <color theme="2" tint="-0.89996032593768116"/>
      </bottom>
      <diagonal/>
    </border>
    <border>
      <left style="mediumDashDot">
        <color theme="4" tint="-0.499984740745262"/>
      </left>
      <right style="mediumDashDot">
        <color theme="4" tint="-0.499984740745262"/>
      </right>
      <top style="mediumDashDot">
        <color theme="4" tint="-0.499984740745262"/>
      </top>
      <bottom style="mediumDashDot">
        <color theme="4" tint="-0.499984740745262"/>
      </bottom>
      <diagonal/>
    </border>
    <border>
      <left style="mediumDashDot">
        <color theme="0"/>
      </left>
      <right style="mediumDashDot">
        <color theme="0"/>
      </right>
      <top style="mediumDashDot">
        <color theme="0"/>
      </top>
      <bottom style="mediumDashDot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horizontal="left" wrapText="1" inden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3" fillId="0" borderId="0" applyNumberFormat="0" applyFill="0" applyBorder="0" applyAlignment="0" applyProtection="0"/>
    <xf numFmtId="167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6" fillId="3" borderId="0" applyFill="0" applyBorder="0">
      <alignment horizontal="right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4" fillId="10" borderId="1" applyNumberFormat="0" applyAlignment="0" applyProtection="0"/>
    <xf numFmtId="0" fontId="15" fillId="0" borderId="3" applyNumberFormat="0" applyFill="0" applyAlignment="0" applyProtection="0"/>
    <xf numFmtId="0" fontId="16" fillId="11" borderId="4" applyNumberFormat="0" applyAlignment="0" applyProtection="0"/>
    <xf numFmtId="0" fontId="1" fillId="12" borderId="5" applyNumberFormat="0" applyFont="0" applyAlignment="0" applyProtection="0"/>
    <xf numFmtId="0" fontId="17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</cellStyleXfs>
  <cellXfs count="124">
    <xf numFmtId="0" fontId="0" fillId="0" borderId="0" xfId="0">
      <alignment horizontal="left" wrapText="1" indent="1"/>
    </xf>
    <xf numFmtId="0" fontId="0" fillId="3" borderId="0" xfId="0" applyFill="1">
      <alignment horizontal="left" wrapText="1" indent="1"/>
    </xf>
    <xf numFmtId="0" fontId="18" fillId="3" borderId="0" xfId="0" applyFont="1" applyFill="1">
      <alignment horizontal="left" wrapText="1" indent="1"/>
    </xf>
    <xf numFmtId="4" fontId="19" fillId="3" borderId="6" xfId="0" applyNumberFormat="1" applyFont="1" applyFill="1" applyBorder="1">
      <alignment horizontal="left" wrapText="1" indent="1"/>
    </xf>
    <xf numFmtId="4" fontId="21" fillId="35" borderId="0" xfId="0" applyNumberFormat="1" applyFont="1" applyFill="1">
      <alignment horizontal="left" wrapText="1" indent="1"/>
    </xf>
    <xf numFmtId="4" fontId="18" fillId="3" borderId="0" xfId="0" applyNumberFormat="1" applyFont="1" applyFill="1">
      <alignment horizontal="left" wrapText="1" indent="1"/>
    </xf>
    <xf numFmtId="4" fontId="21" fillId="37" borderId="0" xfId="0" applyNumberFormat="1" applyFont="1" applyFill="1" applyAlignment="1">
      <alignment horizontal="left" vertical="top" wrapText="1" indent="1"/>
    </xf>
    <xf numFmtId="4" fontId="19" fillId="3" borderId="0" xfId="0" applyNumberFormat="1" applyFont="1" applyFill="1" applyAlignment="1">
      <alignment horizontal="left" vertical="top" wrapText="1" indent="1"/>
    </xf>
    <xf numFmtId="4" fontId="19" fillId="3" borderId="0" xfId="0" applyNumberFormat="1" applyFont="1" applyFill="1">
      <alignment horizontal="left" wrapText="1" indent="1"/>
    </xf>
    <xf numFmtId="4" fontId="21" fillId="37" borderId="0" xfId="0" applyNumberFormat="1" applyFont="1" applyFill="1" applyAlignment="1">
      <alignment horizontal="right" vertical="top" wrapText="1" indent="1"/>
    </xf>
    <xf numFmtId="4" fontId="18" fillId="3" borderId="6" xfId="0" applyNumberFormat="1" applyFont="1" applyFill="1" applyBorder="1" applyAlignment="1">
      <alignment horizontal="right" wrapText="1" indent="1"/>
    </xf>
    <xf numFmtId="4" fontId="18" fillId="3" borderId="0" xfId="0" applyNumberFormat="1" applyFont="1" applyFill="1" applyAlignment="1">
      <alignment horizontal="right" wrapText="1" indent="1"/>
    </xf>
    <xf numFmtId="4" fontId="19" fillId="3" borderId="6" xfId="0" applyNumberFormat="1" applyFont="1" applyFill="1" applyBorder="1" applyAlignment="1">
      <alignment horizontal="right" wrapText="1" indent="1"/>
    </xf>
    <xf numFmtId="4" fontId="21" fillId="35" borderId="0" xfId="0" applyNumberFormat="1" applyFont="1" applyFill="1" applyAlignment="1">
      <alignment horizontal="right" wrapText="1" indent="1"/>
    </xf>
    <xf numFmtId="4" fontId="19" fillId="3" borderId="0" xfId="0" applyNumberFormat="1" applyFont="1" applyFill="1" applyAlignment="1">
      <alignment horizontal="right" wrapText="1" indent="1"/>
    </xf>
    <xf numFmtId="4" fontId="19" fillId="3" borderId="6" xfId="0" applyNumberFormat="1" applyFont="1" applyFill="1" applyBorder="1" applyAlignment="1">
      <alignment wrapText="1"/>
    </xf>
    <xf numFmtId="4" fontId="21" fillId="35" borderId="0" xfId="0" applyNumberFormat="1" applyFont="1" applyFill="1" applyAlignment="1">
      <alignment wrapText="1"/>
    </xf>
    <xf numFmtId="4" fontId="21" fillId="37" borderId="0" xfId="0" applyNumberFormat="1" applyFont="1" applyFill="1" applyAlignment="1">
      <alignment vertical="top" wrapText="1"/>
    </xf>
    <xf numFmtId="4" fontId="19" fillId="3" borderId="0" xfId="0" applyNumberFormat="1" applyFont="1" applyFill="1" applyAlignment="1">
      <alignment wrapText="1"/>
    </xf>
    <xf numFmtId="0" fontId="18" fillId="3" borderId="0" xfId="0" applyFont="1" applyFill="1" applyAlignment="1">
      <alignment horizontal="right" wrapText="1" indent="1"/>
    </xf>
    <xf numFmtId="0" fontId="19" fillId="3" borderId="0" xfId="0" applyFont="1" applyFill="1" applyAlignment="1">
      <alignment horizontal="right" vertical="top" wrapText="1" indent="1"/>
    </xf>
    <xf numFmtId="0" fontId="19" fillId="3" borderId="0" xfId="0" applyFont="1" applyFill="1" applyAlignment="1">
      <alignment horizontal="right" wrapText="1" indent="1"/>
    </xf>
    <xf numFmtId="0" fontId="19" fillId="3" borderId="0" xfId="0" applyFont="1" applyFill="1" applyAlignment="1">
      <alignment horizontal="left" wrapText="1" indent="1"/>
    </xf>
    <xf numFmtId="4" fontId="18" fillId="3" borderId="6" xfId="0" applyNumberFormat="1" applyFont="1" applyFill="1" applyBorder="1" applyAlignment="1">
      <alignment horizontal="left" wrapText="1" indent="1"/>
    </xf>
    <xf numFmtId="3" fontId="18" fillId="3" borderId="6" xfId="0" applyNumberFormat="1" applyFont="1" applyFill="1" applyBorder="1" applyAlignment="1">
      <alignment horizontal="left" wrapText="1" indent="1"/>
    </xf>
    <xf numFmtId="4" fontId="21" fillId="37" borderId="7" xfId="0" applyNumberFormat="1" applyFont="1" applyFill="1" applyBorder="1" applyAlignment="1">
      <alignment horizontal="right" wrapText="1" indent="1"/>
    </xf>
    <xf numFmtId="4" fontId="21" fillId="37" borderId="8" xfId="0" applyNumberFormat="1" applyFont="1" applyFill="1" applyBorder="1" applyAlignment="1">
      <alignment horizontal="right" wrapText="1" indent="1"/>
    </xf>
    <xf numFmtId="166" fontId="18" fillId="3" borderId="6" xfId="10" applyFont="1" applyFill="1" applyBorder="1">
      <alignment horizontal="right"/>
    </xf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left" wrapText="1"/>
    </xf>
    <xf numFmtId="166" fontId="25" fillId="3" borderId="0" xfId="10" applyFont="1" applyFill="1" applyAlignment="1">
      <alignment horizontal="right" vertical="top"/>
    </xf>
    <xf numFmtId="0" fontId="27" fillId="3" borderId="17" xfId="0" applyFont="1" applyFill="1" applyBorder="1" applyAlignment="1">
      <alignment wrapText="1"/>
    </xf>
    <xf numFmtId="0" fontId="22" fillId="38" borderId="0" xfId="0" applyFont="1" applyFill="1">
      <alignment horizontal="left" wrapText="1" indent="1"/>
    </xf>
    <xf numFmtId="0" fontId="29" fillId="38" borderId="0" xfId="0" applyFont="1" applyFill="1" applyAlignment="1">
      <alignment horizontal="left" indent="1"/>
    </xf>
    <xf numFmtId="0" fontId="22" fillId="38" borderId="0" xfId="0" applyFont="1" applyFill="1" applyAlignment="1">
      <alignment horizontal="left" indent="1"/>
    </xf>
    <xf numFmtId="0" fontId="21" fillId="38" borderId="0" xfId="0" applyFont="1" applyFill="1" applyAlignment="1">
      <alignment horizontal="left" indent="1"/>
    </xf>
    <xf numFmtId="4" fontId="19" fillId="3" borderId="6" xfId="0" applyNumberFormat="1" applyFont="1" applyFill="1" applyBorder="1" applyAlignment="1">
      <alignment horizontal="left" wrapText="1" indent="1"/>
    </xf>
    <xf numFmtId="4" fontId="21" fillId="35" borderId="0" xfId="0" applyNumberFormat="1" applyFont="1" applyFill="1" applyAlignment="1">
      <alignment horizontal="left" wrapText="1" indent="1"/>
    </xf>
    <xf numFmtId="0" fontId="0" fillId="39" borderId="0" xfId="0" applyFill="1">
      <alignment horizontal="left" wrapText="1" indent="1"/>
    </xf>
    <xf numFmtId="0" fontId="28" fillId="38" borderId="18" xfId="0" applyFont="1" applyFill="1" applyBorder="1" applyAlignment="1">
      <alignment wrapText="1"/>
    </xf>
    <xf numFmtId="0" fontId="21" fillId="37" borderId="0" xfId="0" applyFont="1" applyFill="1">
      <alignment horizontal="left" wrapText="1" indent="1"/>
    </xf>
    <xf numFmtId="0" fontId="32" fillId="38" borderId="0" xfId="0" applyFont="1" applyFill="1" applyAlignment="1">
      <alignment wrapText="1"/>
    </xf>
    <xf numFmtId="0" fontId="31" fillId="3" borderId="0" xfId="0" applyFont="1" applyFill="1" applyAlignment="1">
      <alignment vertical="top" wrapText="1"/>
    </xf>
    <xf numFmtId="0" fontId="22" fillId="39" borderId="0" xfId="0" applyFont="1" applyFill="1">
      <alignment horizontal="left" wrapText="1" indent="1"/>
    </xf>
    <xf numFmtId="0" fontId="8" fillId="39" borderId="0" xfId="0" applyFont="1" applyFill="1">
      <alignment horizontal="left" wrapText="1" indent="1"/>
    </xf>
    <xf numFmtId="0" fontId="28" fillId="39" borderId="17" xfId="0" applyFont="1" applyFill="1" applyBorder="1" applyAlignment="1">
      <alignment wrapText="1"/>
    </xf>
    <xf numFmtId="0" fontId="21" fillId="39" borderId="0" xfId="0" applyFont="1" applyFill="1">
      <alignment horizontal="left" wrapText="1" indent="1"/>
    </xf>
    <xf numFmtId="0" fontId="22" fillId="39" borderId="19" xfId="0" applyFont="1" applyFill="1" applyBorder="1">
      <alignment horizontal="left" wrapText="1" indent="1"/>
    </xf>
    <xf numFmtId="4" fontId="21" fillId="39" borderId="0" xfId="0" applyNumberFormat="1" applyFont="1" applyFill="1">
      <alignment horizontal="left" wrapText="1" indent="1"/>
    </xf>
    <xf numFmtId="4" fontId="22" fillId="39" borderId="0" xfId="0" applyNumberFormat="1" applyFont="1" applyFill="1" applyAlignment="1">
      <alignment horizontal="right" wrapText="1" indent="1"/>
    </xf>
    <xf numFmtId="0" fontId="22" fillId="39" borderId="20" xfId="0" applyFont="1" applyFill="1" applyBorder="1">
      <alignment horizontal="left" wrapText="1" indent="1"/>
    </xf>
    <xf numFmtId="0" fontId="20" fillId="3" borderId="0" xfId="0" applyFont="1" applyFill="1" applyAlignment="1" applyProtection="1">
      <alignment wrapText="1"/>
      <protection hidden="1"/>
    </xf>
    <xf numFmtId="0" fontId="18" fillId="3" borderId="0" xfId="0" applyFont="1" applyFill="1" applyProtection="1">
      <alignment horizontal="left" wrapText="1" indent="1"/>
      <protection hidden="1"/>
    </xf>
    <xf numFmtId="0" fontId="19" fillId="3" borderId="0" xfId="0" applyFont="1" applyFill="1" applyProtection="1">
      <alignment horizontal="left" wrapText="1" indent="1"/>
      <protection hidden="1"/>
    </xf>
    <xf numFmtId="0" fontId="20" fillId="3" borderId="0" xfId="0" applyFont="1" applyFill="1" applyAlignment="1" applyProtection="1">
      <alignment vertical="top" wrapText="1"/>
      <protection hidden="1"/>
    </xf>
    <xf numFmtId="4" fontId="24" fillId="3" borderId="0" xfId="0" applyNumberFormat="1" applyFont="1" applyFill="1" applyAlignment="1" applyProtection="1">
      <alignment vertical="top" wrapText="1"/>
      <protection hidden="1"/>
    </xf>
    <xf numFmtId="4" fontId="18" fillId="3" borderId="0" xfId="0" applyNumberFormat="1" applyFont="1" applyFill="1" applyProtection="1">
      <alignment horizontal="left" wrapText="1" indent="1"/>
      <protection hidden="1"/>
    </xf>
    <xf numFmtId="4" fontId="19" fillId="3" borderId="0" xfId="0" applyNumberFormat="1" applyFont="1" applyFill="1" applyAlignment="1" applyProtection="1">
      <alignment horizontal="right" wrapText="1" indent="1"/>
      <protection hidden="1"/>
    </xf>
    <xf numFmtId="4" fontId="19" fillId="3" borderId="0" xfId="0" applyNumberFormat="1" applyFont="1" applyFill="1" applyProtection="1">
      <alignment horizontal="left" wrapText="1" indent="1"/>
      <protection hidden="1"/>
    </xf>
    <xf numFmtId="0" fontId="24" fillId="3" borderId="0" xfId="0" applyFont="1" applyFill="1" applyAlignment="1" applyProtection="1">
      <alignment wrapText="1"/>
      <protection hidden="1"/>
    </xf>
    <xf numFmtId="166" fontId="18" fillId="3" borderId="0" xfId="10" applyFont="1" applyFill="1" applyProtection="1">
      <alignment horizontal="right"/>
      <protection hidden="1"/>
    </xf>
    <xf numFmtId="9" fontId="18" fillId="3" borderId="0" xfId="0" applyNumberFormat="1" applyFont="1" applyFill="1" applyProtection="1">
      <alignment horizontal="left" wrapText="1" indent="1"/>
      <protection hidden="1"/>
    </xf>
    <xf numFmtId="4" fontId="24" fillId="3" borderId="0" xfId="0" applyNumberFormat="1" applyFont="1" applyFill="1" applyAlignment="1" applyProtection="1">
      <alignment wrapText="1"/>
      <protection hidden="1"/>
    </xf>
    <xf numFmtId="0" fontId="18" fillId="40" borderId="0" xfId="0" applyFont="1" applyFill="1" applyProtection="1">
      <alignment horizontal="left" wrapText="1" indent="1"/>
      <protection hidden="1"/>
    </xf>
    <xf numFmtId="4" fontId="19" fillId="40" borderId="6" xfId="0" applyNumberFormat="1" applyFont="1" applyFill="1" applyBorder="1" applyAlignment="1">
      <alignment horizontal="left" wrapText="1" indent="1"/>
    </xf>
    <xf numFmtId="4" fontId="22" fillId="3" borderId="0" xfId="0" applyNumberFormat="1" applyFont="1" applyFill="1" applyAlignment="1">
      <alignment horizontal="right" wrapText="1" indent="1"/>
    </xf>
    <xf numFmtId="4" fontId="21" fillId="3" borderId="0" xfId="0" applyNumberFormat="1" applyFont="1" applyFill="1" applyAlignment="1">
      <alignment horizontal="right" wrapText="1" indent="1"/>
    </xf>
    <xf numFmtId="0" fontId="22" fillId="38" borderId="24" xfId="0" applyFont="1" applyFill="1" applyBorder="1" applyAlignment="1">
      <alignment horizontal="left" indent="1"/>
    </xf>
    <xf numFmtId="0" fontId="22" fillId="38" borderId="25" xfId="0" applyFont="1" applyFill="1" applyBorder="1">
      <alignment horizontal="left" wrapText="1" indent="1"/>
    </xf>
    <xf numFmtId="0" fontId="22" fillId="38" borderId="25" xfId="0" applyFont="1" applyFill="1" applyBorder="1" applyAlignment="1">
      <alignment horizontal="left" indent="1"/>
    </xf>
    <xf numFmtId="0" fontId="22" fillId="38" borderId="26" xfId="0" applyFont="1" applyFill="1" applyBorder="1">
      <alignment horizontal="left" wrapText="1" indent="1"/>
    </xf>
    <xf numFmtId="0" fontId="22" fillId="38" borderId="27" xfId="0" applyFont="1" applyFill="1" applyBorder="1" applyAlignment="1">
      <alignment horizontal="left" indent="1"/>
    </xf>
    <xf numFmtId="0" fontId="22" fillId="38" borderId="0" xfId="0" applyFont="1" applyFill="1" applyBorder="1" applyAlignment="1">
      <alignment horizontal="left" indent="1"/>
    </xf>
    <xf numFmtId="0" fontId="22" fillId="38" borderId="0" xfId="0" applyFont="1" applyFill="1" applyBorder="1">
      <alignment horizontal="left" wrapText="1" indent="1"/>
    </xf>
    <xf numFmtId="0" fontId="22" fillId="38" borderId="28" xfId="0" applyFont="1" applyFill="1" applyBorder="1">
      <alignment horizontal="left" wrapText="1" indent="1"/>
    </xf>
    <xf numFmtId="0" fontId="22" fillId="38" borderId="29" xfId="0" applyFont="1" applyFill="1" applyBorder="1">
      <alignment horizontal="left" wrapText="1" indent="1"/>
    </xf>
    <xf numFmtId="0" fontId="22" fillId="38" borderId="9" xfId="0" applyFont="1" applyFill="1" applyBorder="1">
      <alignment horizontal="left" wrapText="1" indent="1"/>
    </xf>
    <xf numFmtId="0" fontId="22" fillId="38" borderId="30" xfId="0" applyFont="1" applyFill="1" applyBorder="1">
      <alignment horizontal="left" wrapText="1" indent="1"/>
    </xf>
    <xf numFmtId="0" fontId="22" fillId="38" borderId="0" xfId="0" applyFont="1" applyFill="1" applyAlignment="1"/>
    <xf numFmtId="0" fontId="22" fillId="38" borderId="21" xfId="0" applyFont="1" applyFill="1" applyBorder="1" applyAlignment="1">
      <alignment horizontal="left" indent="1"/>
    </xf>
    <xf numFmtId="0" fontId="22" fillId="38" borderId="22" xfId="0" applyFont="1" applyFill="1" applyBorder="1" applyAlignment="1">
      <alignment horizontal="left" indent="1"/>
    </xf>
    <xf numFmtId="0" fontId="22" fillId="38" borderId="22" xfId="0" applyFont="1" applyFill="1" applyBorder="1">
      <alignment horizontal="left" wrapText="1" indent="1"/>
    </xf>
    <xf numFmtId="0" fontId="22" fillId="38" borderId="23" xfId="0" applyFont="1" applyFill="1" applyBorder="1">
      <alignment horizontal="left" wrapText="1" indent="1"/>
    </xf>
    <xf numFmtId="0" fontId="26" fillId="39" borderId="0" xfId="0" applyFont="1" applyFill="1" applyAlignment="1">
      <alignment horizontal="center" wrapText="1"/>
    </xf>
    <xf numFmtId="0" fontId="21" fillId="38" borderId="0" xfId="0" applyFont="1" applyFill="1" applyAlignment="1">
      <alignment horizontal="left" vertical="top" wrapText="1"/>
    </xf>
    <xf numFmtId="0" fontId="30" fillId="38" borderId="0" xfId="0" applyFont="1" applyFill="1" applyAlignment="1">
      <alignment horizontal="right"/>
    </xf>
    <xf numFmtId="0" fontId="22" fillId="38" borderId="21" xfId="0" applyFont="1" applyFill="1" applyBorder="1" applyAlignment="1">
      <alignment horizontal="left"/>
    </xf>
    <xf numFmtId="0" fontId="22" fillId="38" borderId="22" xfId="0" applyFont="1" applyFill="1" applyBorder="1" applyAlignment="1">
      <alignment horizontal="left"/>
    </xf>
    <xf numFmtId="0" fontId="22" fillId="38" borderId="23" xfId="0" applyFont="1" applyFill="1" applyBorder="1" applyAlignment="1">
      <alignment horizontal="left"/>
    </xf>
    <xf numFmtId="4" fontId="23" fillId="36" borderId="0" xfId="0" applyNumberFormat="1" applyFont="1" applyFill="1" applyAlignment="1">
      <alignment horizontal="center" wrapText="1"/>
    </xf>
    <xf numFmtId="0" fontId="23" fillId="36" borderId="0" xfId="0" applyFont="1" applyFill="1" applyAlignment="1">
      <alignment horizontal="center" wrapText="1"/>
    </xf>
    <xf numFmtId="0" fontId="30" fillId="38" borderId="0" xfId="0" applyFont="1" applyFill="1" applyAlignment="1">
      <alignment horizontal="center" wrapText="1"/>
    </xf>
    <xf numFmtId="4" fontId="21" fillId="37" borderId="12" xfId="0" applyNumberFormat="1" applyFont="1" applyFill="1" applyBorder="1" applyAlignment="1">
      <alignment horizontal="center" vertical="center" wrapText="1"/>
    </xf>
    <xf numFmtId="4" fontId="21" fillId="37" borderId="10" xfId="0" applyNumberFormat="1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wrapText="1"/>
    </xf>
    <xf numFmtId="4" fontId="21" fillId="37" borderId="13" xfId="0" applyNumberFormat="1" applyFont="1" applyFill="1" applyBorder="1" applyAlignment="1">
      <alignment horizontal="left" wrapText="1"/>
    </xf>
    <xf numFmtId="4" fontId="21" fillId="37" borderId="14" xfId="0" applyNumberFormat="1" applyFont="1" applyFill="1" applyBorder="1" applyAlignment="1">
      <alignment horizontal="left" wrapText="1"/>
    </xf>
    <xf numFmtId="4" fontId="21" fillId="37" borderId="15" xfId="0" applyNumberFormat="1" applyFont="1" applyFill="1" applyBorder="1" applyAlignment="1">
      <alignment horizontal="left" wrapText="1"/>
    </xf>
    <xf numFmtId="4" fontId="21" fillId="37" borderId="16" xfId="0" applyNumberFormat="1" applyFont="1" applyFill="1" applyBorder="1" applyAlignment="1">
      <alignment horizontal="left" wrapText="1"/>
    </xf>
    <xf numFmtId="0" fontId="31" fillId="3" borderId="0" xfId="0" applyFont="1" applyFill="1" applyAlignment="1">
      <alignment horizontal="center" vertical="top" wrapText="1"/>
    </xf>
    <xf numFmtId="166" fontId="33" fillId="3" borderId="0" xfId="10" applyFont="1" applyFill="1" applyAlignment="1">
      <alignment horizontal="center"/>
    </xf>
    <xf numFmtId="0" fontId="21" fillId="37" borderId="9" xfId="0" applyFont="1" applyFill="1" applyBorder="1" applyAlignment="1">
      <alignment horizontal="center" wrapText="1"/>
    </xf>
    <xf numFmtId="0" fontId="20" fillId="3" borderId="0" xfId="0" applyFont="1" applyFill="1" applyAlignment="1" applyProtection="1">
      <alignment horizontal="left" wrapText="1"/>
      <protection hidden="1"/>
    </xf>
    <xf numFmtId="0" fontId="22" fillId="38" borderId="0" xfId="0" applyFont="1" applyFill="1" applyAlignment="1">
      <alignment horizontal="left" wrapText="1" indent="1"/>
    </xf>
    <xf numFmtId="0" fontId="35" fillId="38" borderId="0" xfId="0" applyFont="1" applyFill="1" applyAlignment="1">
      <alignment horizontal="left" vertical="top"/>
    </xf>
    <xf numFmtId="0" fontId="35" fillId="38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6" fillId="3" borderId="0" xfId="0" applyFont="1" applyFill="1">
      <alignment horizontal="left" wrapText="1" indent="1"/>
    </xf>
    <xf numFmtId="0" fontId="34" fillId="37" borderId="0" xfId="0" applyFont="1" applyFill="1" applyAlignment="1">
      <alignment horizontal="center" wrapText="1"/>
    </xf>
    <xf numFmtId="0" fontId="34" fillId="37" borderId="0" xfId="0" applyFont="1" applyFill="1" applyAlignment="1">
      <alignment horizontal="left" wrapText="1"/>
    </xf>
    <xf numFmtId="0" fontId="34" fillId="37" borderId="0" xfId="0" applyFont="1" applyFill="1" applyAlignment="1">
      <alignment wrapText="1"/>
    </xf>
    <xf numFmtId="0" fontId="37" fillId="38" borderId="0" xfId="0" applyFont="1" applyFill="1" applyAlignment="1">
      <alignment wrapText="1"/>
    </xf>
    <xf numFmtId="4" fontId="22" fillId="39" borderId="0" xfId="0" applyNumberFormat="1" applyFont="1" applyFill="1" applyBorder="1" applyAlignment="1">
      <alignment horizontal="left" vertical="top" wrapText="1"/>
    </xf>
    <xf numFmtId="4" fontId="22" fillId="39" borderId="20" xfId="0" applyNumberFormat="1" applyFont="1" applyFill="1" applyBorder="1" applyAlignment="1">
      <alignment horizontal="left" vertical="top" wrapText="1"/>
    </xf>
    <xf numFmtId="4" fontId="21" fillId="39" borderId="20" xfId="0" applyNumberFormat="1" applyFont="1" applyFill="1" applyBorder="1" applyAlignment="1">
      <alignment horizontal="left" vertical="top" wrapText="1"/>
    </xf>
    <xf numFmtId="0" fontId="22" fillId="39" borderId="20" xfId="0" applyFont="1" applyFill="1" applyBorder="1" applyAlignment="1">
      <alignment horizontal="center" vertical="top"/>
    </xf>
    <xf numFmtId="0" fontId="22" fillId="39" borderId="19" xfId="0" applyFont="1" applyFill="1" applyBorder="1" applyAlignment="1">
      <alignment horizontal="left" wrapText="1"/>
    </xf>
    <xf numFmtId="0" fontId="22" fillId="39" borderId="20" xfId="0" applyFont="1" applyFill="1" applyBorder="1" applyAlignment="1">
      <alignment horizontal="left" vertical="top" wrapText="1"/>
    </xf>
    <xf numFmtId="166" fontId="21" fillId="39" borderId="20" xfId="10" applyFont="1" applyFill="1" applyBorder="1" applyAlignment="1">
      <alignment horizontal="left" vertical="top"/>
    </xf>
    <xf numFmtId="0" fontId="30" fillId="39" borderId="31" xfId="0" applyFont="1" applyFill="1" applyBorder="1" applyAlignment="1">
      <alignment horizontal="right" wrapText="1"/>
    </xf>
    <xf numFmtId="0" fontId="23" fillId="39" borderId="19" xfId="0" applyFont="1" applyFill="1" applyBorder="1" applyAlignment="1">
      <alignment wrapText="1"/>
    </xf>
    <xf numFmtId="0" fontId="38" fillId="3" borderId="0" xfId="0" applyFont="1" applyFill="1" applyBorder="1">
      <alignment horizontal="left" wrapText="1" indent="1"/>
    </xf>
    <xf numFmtId="4" fontId="39" fillId="3" borderId="0" xfId="0" applyNumberFormat="1" applyFont="1" applyFill="1" applyBorder="1">
      <alignment horizontal="left" wrapText="1" indent="1"/>
    </xf>
    <xf numFmtId="4" fontId="21" fillId="39" borderId="0" xfId="0" applyNumberFormat="1" applyFont="1" applyFill="1" applyAlignment="1">
      <alignment horizontal="left" wrapText="1"/>
    </xf>
  </cellXfs>
  <cellStyles count="49">
    <cellStyle name="20% - Cor1" xfId="26" builtinId="30" customBuiltin="1"/>
    <cellStyle name="20% - Cor2" xfId="30" builtinId="34" customBuiltin="1"/>
    <cellStyle name="20% - Cor3" xfId="34" builtinId="38" customBuiltin="1"/>
    <cellStyle name="20% - Cor4" xfId="38" builtinId="42" customBuiltin="1"/>
    <cellStyle name="20% - Cor5" xfId="41" builtinId="46" customBuiltin="1"/>
    <cellStyle name="20% - Cor6" xfId="45" builtinId="50" customBuiltin="1"/>
    <cellStyle name="40% - Cor1" xfId="27" builtinId="31" customBuiltin="1"/>
    <cellStyle name="40% - Cor2" xfId="31" builtinId="35" customBuiltin="1"/>
    <cellStyle name="40% - Cor3" xfId="35" builtinId="39" customBuiltin="1"/>
    <cellStyle name="40% - Cor4" xfId="39" builtinId="43" customBuiltin="1"/>
    <cellStyle name="40% - Cor5" xfId="42" builtinId="47" customBuiltin="1"/>
    <cellStyle name="40% - Cor6" xfId="46" builtinId="51" customBuiltin="1"/>
    <cellStyle name="60% - Cor1" xfId="28" builtinId="32" customBuiltin="1"/>
    <cellStyle name="60% - Cor2" xfId="32" builtinId="36" customBuiltin="1"/>
    <cellStyle name="60% - Cor3" xfId="36" builtinId="40" customBuiltin="1"/>
    <cellStyle name="60% - Cor4" xfId="3" builtinId="44" customBuiltin="1"/>
    <cellStyle name="60% - Cor5" xfId="43" builtinId="48" customBuiltin="1"/>
    <cellStyle name="60% - Cor6" xfId="47" builtinId="52" customBuiltin="1"/>
    <cellStyle name="Cabeçalho 1" xfId="4" builtinId="16" customBuiltin="1"/>
    <cellStyle name="Cabeçalho 2" xfId="5" builtinId="17" customBuiltin="1"/>
    <cellStyle name="Cabeçalho 3" xfId="6" builtinId="18" customBuiltin="1"/>
    <cellStyle name="Cabeçalho 4" xfId="2" builtinId="19" customBuiltin="1"/>
    <cellStyle name="Cálculo" xfId="20" builtinId="22" customBuiltin="1"/>
    <cellStyle name="Célula Ligada" xfId="21" builtinId="24" customBuiltin="1"/>
    <cellStyle name="Cor1" xfId="25" builtinId="29" customBuiltin="1"/>
    <cellStyle name="Cor2" xfId="29" builtinId="33" customBuiltin="1"/>
    <cellStyle name="Cor3" xfId="33" builtinId="37" customBuiltin="1"/>
    <cellStyle name="Cor4" xfId="37" builtinId="41" customBuiltin="1"/>
    <cellStyle name="Cor5" xfId="40" builtinId="45" customBuiltin="1"/>
    <cellStyle name="Cor6" xfId="44" builtinId="49" customBuiltin="1"/>
    <cellStyle name="Correto" xfId="15" builtinId="26" customBuiltin="1"/>
    <cellStyle name="Data" xfId="11" xr:uid="{00000000-0005-0000-0000-00001F000000}"/>
    <cellStyle name="Entrada" xfId="18" builtinId="20" customBuiltin="1"/>
    <cellStyle name="Incorreto" xfId="16" builtinId="27" customBuiltin="1"/>
    <cellStyle name="Moeda" xfId="13" builtinId="4" customBuiltin="1"/>
    <cellStyle name="Moeda [0]" xfId="14" builtinId="7" customBuiltin="1"/>
    <cellStyle name="Neutro" xfId="17" builtinId="28" customBuiltin="1"/>
    <cellStyle name="Normal" xfId="0" builtinId="0" customBuiltin="1"/>
    <cellStyle name="Normal 2" xfId="48" xr:uid="{00000000-0005-0000-0000-000026000000}"/>
    <cellStyle name="Nota" xfId="23" builtinId="10" customBuiltin="1"/>
    <cellStyle name="Percentagem" xfId="10" builtinId="5" customBuiltin="1"/>
    <cellStyle name="Saída" xfId="19" builtinId="21" customBuiltin="1"/>
    <cellStyle name="Separador de milhares [0]" xfId="12" builtinId="6" customBuiltin="1"/>
    <cellStyle name="Texto de Aviso" xfId="8" builtinId="11" customBuiltin="1"/>
    <cellStyle name="Texto Explicativo" xfId="24" builtinId="53" customBuiltin="1"/>
    <cellStyle name="Título" xfId="1" builtinId="15" customBuiltin="1"/>
    <cellStyle name="Total" xfId="7" builtinId="25" customBuiltin="1"/>
    <cellStyle name="Verificar Célula" xfId="22" builtinId="23" customBuiltin="1"/>
    <cellStyle name="Vírgula" xfId="9" builtinId="3" customBuiltin="1"/>
  </cellStyles>
  <dxfs count="4"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Orçamento Mensal" pivot="0" count="4" xr9:uid="{00000000-0011-0000-FFFF-FFFF00000000}">
      <tableStyleElement type="wholeTable" dxfId="3"/>
      <tableStyleElement type="headerRow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08407415249015E-2"/>
          <c:y val="8.5244240303295415E-2"/>
          <c:w val="0.89579757779156366"/>
          <c:h val="0.49567340899330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Travails!$B$25:$C$25</c:f>
              <c:strCache>
                <c:ptCount val="2"/>
                <c:pt idx="0">
                  <c:v>Real</c:v>
                </c:pt>
                <c:pt idx="1">
                  <c:v>Junho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cat>
            <c:strRef>
              <c:f>Travails!$D$24:$AF$24</c:f>
              <c:strCache>
                <c:ptCount val="29"/>
                <c:pt idx="0">
                  <c:v>Alimentação</c:v>
                </c:pt>
                <c:pt idx="1">
                  <c:v>Luz</c:v>
                </c:pt>
                <c:pt idx="2">
                  <c:v>Água</c:v>
                </c:pt>
                <c:pt idx="3">
                  <c:v>Gás</c:v>
                </c:pt>
                <c:pt idx="4">
                  <c:v>Renda de Casa</c:v>
                </c:pt>
                <c:pt idx="5">
                  <c:v>Telefone</c:v>
                </c:pt>
                <c:pt idx="6">
                  <c:v>Internet</c:v>
                </c:pt>
                <c:pt idx="7">
                  <c:v>TV</c:v>
                </c:pt>
                <c:pt idx="8">
                  <c:v>Taxa de Lixo</c:v>
                </c:pt>
                <c:pt idx="9">
                  <c:v>Empregados Domésticos</c:v>
                </c:pt>
                <c:pt idx="10">
                  <c:v>Manutenção e / ou Reparações</c:v>
                </c:pt>
                <c:pt idx="11">
                  <c:v>Combustível</c:v>
                </c:pt>
                <c:pt idx="12">
                  <c:v>Mensalidade da Escola</c:v>
                </c:pt>
                <c:pt idx="13">
                  <c:v>Material Escolar</c:v>
                </c:pt>
                <c:pt idx="14">
                  <c:v>Taxi</c:v>
                </c:pt>
                <c:pt idx="15">
                  <c:v>Jardinagem</c:v>
                </c:pt>
                <c:pt idx="16">
                  <c:v>Despesas Médicas</c:v>
                </c:pt>
                <c:pt idx="17">
                  <c:v>Seguros</c:v>
                </c:pt>
                <c:pt idx="18">
                  <c:v>Divertimento</c:v>
                </c:pt>
                <c:pt idx="19">
                  <c:v>Cabelereiro/ Cuidados com a Beleza</c:v>
                </c:pt>
                <c:pt idx="20">
                  <c:v>Dízimo</c:v>
                </c:pt>
                <c:pt idx="21">
                  <c:v>Empréstimos</c:v>
                </c:pt>
                <c:pt idx="22">
                  <c:v>Poupança</c:v>
                </c:pt>
                <c:pt idx="23">
                  <c:v>Viagem</c:v>
                </c:pt>
                <c:pt idx="24">
                  <c:v>Vestuário</c:v>
                </c:pt>
                <c:pt idx="25">
                  <c:v>Taxa de Condomínio</c:v>
                </c:pt>
                <c:pt idx="26">
                  <c:v>Impostos</c:v>
                </c:pt>
                <c:pt idx="27">
                  <c:v>Ginásio,Spa,Actividades desportivas</c:v>
                </c:pt>
                <c:pt idx="28">
                  <c:v>Outros</c:v>
                </c:pt>
              </c:strCache>
            </c:strRef>
          </c:cat>
          <c:val>
            <c:numRef>
              <c:f>Travails!$D$25:$AF$25</c:f>
              <c:numCache>
                <c:formatCode>#,##0.00</c:formatCode>
                <c:ptCount val="29"/>
                <c:pt idx="0">
                  <c:v>59850</c:v>
                </c:pt>
                <c:pt idx="1">
                  <c:v>10290</c:v>
                </c:pt>
                <c:pt idx="2">
                  <c:v>3491.25</c:v>
                </c:pt>
                <c:pt idx="3">
                  <c:v>2493.75</c:v>
                </c:pt>
                <c:pt idx="4">
                  <c:v>29925</c:v>
                </c:pt>
                <c:pt idx="5">
                  <c:v>3990</c:v>
                </c:pt>
                <c:pt idx="6">
                  <c:v>1496.25</c:v>
                </c:pt>
                <c:pt idx="7">
                  <c:v>4987.5</c:v>
                </c:pt>
                <c:pt idx="8">
                  <c:v>498.75</c:v>
                </c:pt>
                <c:pt idx="9">
                  <c:v>12468.75</c:v>
                </c:pt>
                <c:pt idx="10">
                  <c:v>4987.5</c:v>
                </c:pt>
                <c:pt idx="11">
                  <c:v>9975</c:v>
                </c:pt>
                <c:pt idx="12">
                  <c:v>14962.5</c:v>
                </c:pt>
                <c:pt idx="13">
                  <c:v>3491.25</c:v>
                </c:pt>
                <c:pt idx="14">
                  <c:v>5985</c:v>
                </c:pt>
                <c:pt idx="15">
                  <c:v>997.5</c:v>
                </c:pt>
                <c:pt idx="16">
                  <c:v>19950</c:v>
                </c:pt>
                <c:pt idx="17">
                  <c:v>6483.75</c:v>
                </c:pt>
                <c:pt idx="18">
                  <c:v>8478.75</c:v>
                </c:pt>
                <c:pt idx="19">
                  <c:v>3990</c:v>
                </c:pt>
                <c:pt idx="20">
                  <c:v>9500</c:v>
                </c:pt>
                <c:pt idx="21">
                  <c:v>498.75</c:v>
                </c:pt>
                <c:pt idx="22">
                  <c:v>4750</c:v>
                </c:pt>
                <c:pt idx="23">
                  <c:v>6483.75</c:v>
                </c:pt>
                <c:pt idx="24">
                  <c:v>3990</c:v>
                </c:pt>
                <c:pt idx="25">
                  <c:v>1995</c:v>
                </c:pt>
                <c:pt idx="26">
                  <c:v>6483.75</c:v>
                </c:pt>
                <c:pt idx="27">
                  <c:v>1995</c:v>
                </c:pt>
                <c:pt idx="28">
                  <c:v>1496.25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3-4651-8821-8ADAB58F2D09}"/>
            </c:ext>
          </c:extLst>
        </c:ser>
        <c:ser>
          <c:idx val="1"/>
          <c:order val="1"/>
          <c:tx>
            <c:strRef>
              <c:f>Travails!$B$26:$C$26</c:f>
              <c:strCache>
                <c:ptCount val="2"/>
                <c:pt idx="0">
                  <c:v>Previsão</c:v>
                </c:pt>
                <c:pt idx="1">
                  <c:v>Junho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cat>
            <c:strRef>
              <c:f>Travails!$D$24:$AF$24</c:f>
              <c:strCache>
                <c:ptCount val="29"/>
                <c:pt idx="0">
                  <c:v>Alimentação</c:v>
                </c:pt>
                <c:pt idx="1">
                  <c:v>Luz</c:v>
                </c:pt>
                <c:pt idx="2">
                  <c:v>Água</c:v>
                </c:pt>
                <c:pt idx="3">
                  <c:v>Gás</c:v>
                </c:pt>
                <c:pt idx="4">
                  <c:v>Renda de Casa</c:v>
                </c:pt>
                <c:pt idx="5">
                  <c:v>Telefone</c:v>
                </c:pt>
                <c:pt idx="6">
                  <c:v>Internet</c:v>
                </c:pt>
                <c:pt idx="7">
                  <c:v>TV</c:v>
                </c:pt>
                <c:pt idx="8">
                  <c:v>Taxa de Lixo</c:v>
                </c:pt>
                <c:pt idx="9">
                  <c:v>Empregados Domésticos</c:v>
                </c:pt>
                <c:pt idx="10">
                  <c:v>Manutenção e / ou Reparações</c:v>
                </c:pt>
                <c:pt idx="11">
                  <c:v>Combustível</c:v>
                </c:pt>
                <c:pt idx="12">
                  <c:v>Mensalidade da Escola</c:v>
                </c:pt>
                <c:pt idx="13">
                  <c:v>Material Escolar</c:v>
                </c:pt>
                <c:pt idx="14">
                  <c:v>Taxi</c:v>
                </c:pt>
                <c:pt idx="15">
                  <c:v>Jardinagem</c:v>
                </c:pt>
                <c:pt idx="16">
                  <c:v>Despesas Médicas</c:v>
                </c:pt>
                <c:pt idx="17">
                  <c:v>Seguros</c:v>
                </c:pt>
                <c:pt idx="18">
                  <c:v>Divertimento</c:v>
                </c:pt>
                <c:pt idx="19">
                  <c:v>Cabelereiro/ Cuidados com a Beleza</c:v>
                </c:pt>
                <c:pt idx="20">
                  <c:v>Dízimo</c:v>
                </c:pt>
                <c:pt idx="21">
                  <c:v>Empréstimos</c:v>
                </c:pt>
                <c:pt idx="22">
                  <c:v>Poupança</c:v>
                </c:pt>
                <c:pt idx="23">
                  <c:v>Viagem</c:v>
                </c:pt>
                <c:pt idx="24">
                  <c:v>Vestuário</c:v>
                </c:pt>
                <c:pt idx="25">
                  <c:v>Taxa de Condomínio</c:v>
                </c:pt>
                <c:pt idx="26">
                  <c:v>Impostos</c:v>
                </c:pt>
                <c:pt idx="27">
                  <c:v>Ginásio,Spa,Actividades desportivas</c:v>
                </c:pt>
                <c:pt idx="28">
                  <c:v>Outros</c:v>
                </c:pt>
              </c:strCache>
            </c:strRef>
          </c:cat>
          <c:val>
            <c:numRef>
              <c:f>Travails!$D$26:$AF$26</c:f>
              <c:numCache>
                <c:formatCode>#,##0.00</c:formatCode>
                <c:ptCount val="29"/>
                <c:pt idx="0">
                  <c:v>63000</c:v>
                </c:pt>
                <c:pt idx="1">
                  <c:v>10500</c:v>
                </c:pt>
                <c:pt idx="2">
                  <c:v>3675</c:v>
                </c:pt>
                <c:pt idx="3">
                  <c:v>2625</c:v>
                </c:pt>
                <c:pt idx="4">
                  <c:v>31500</c:v>
                </c:pt>
                <c:pt idx="5">
                  <c:v>4200</c:v>
                </c:pt>
                <c:pt idx="6">
                  <c:v>1575</c:v>
                </c:pt>
                <c:pt idx="7">
                  <c:v>5250</c:v>
                </c:pt>
                <c:pt idx="8">
                  <c:v>525</c:v>
                </c:pt>
                <c:pt idx="9">
                  <c:v>13125</c:v>
                </c:pt>
                <c:pt idx="10">
                  <c:v>5250</c:v>
                </c:pt>
                <c:pt idx="11">
                  <c:v>10500</c:v>
                </c:pt>
                <c:pt idx="12">
                  <c:v>15750</c:v>
                </c:pt>
                <c:pt idx="13">
                  <c:v>3675</c:v>
                </c:pt>
                <c:pt idx="14">
                  <c:v>6300</c:v>
                </c:pt>
                <c:pt idx="15">
                  <c:v>1050</c:v>
                </c:pt>
                <c:pt idx="16">
                  <c:v>21000</c:v>
                </c:pt>
                <c:pt idx="17">
                  <c:v>6825</c:v>
                </c:pt>
                <c:pt idx="18">
                  <c:v>8925</c:v>
                </c:pt>
                <c:pt idx="19">
                  <c:v>4200</c:v>
                </c:pt>
                <c:pt idx="20">
                  <c:v>10000</c:v>
                </c:pt>
                <c:pt idx="21">
                  <c:v>525</c:v>
                </c:pt>
                <c:pt idx="22">
                  <c:v>5000</c:v>
                </c:pt>
                <c:pt idx="23">
                  <c:v>6825</c:v>
                </c:pt>
                <c:pt idx="24">
                  <c:v>4200</c:v>
                </c:pt>
                <c:pt idx="25">
                  <c:v>2100</c:v>
                </c:pt>
                <c:pt idx="26">
                  <c:v>6825</c:v>
                </c:pt>
                <c:pt idx="27">
                  <c:v>2100</c:v>
                </c:pt>
                <c:pt idx="28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3-4651-8821-8ADAB58F2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661696"/>
        <c:axId val="142662112"/>
      </c:barChart>
      <c:catAx>
        <c:axId val="1426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142662112"/>
        <c:crosses val="autoZero"/>
        <c:auto val="1"/>
        <c:lblAlgn val="ctr"/>
        <c:lblOffset val="100"/>
        <c:noMultiLvlLbl val="0"/>
      </c:catAx>
      <c:valAx>
        <c:axId val="1426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142661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721210716168369E-2"/>
                <c:y val="8.5843479010708854E-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pt-P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91588608970069"/>
          <c:y val="7.2586248016840013E-3"/>
          <c:w val="0.41500315970777119"/>
          <c:h val="7.5628098571011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mbria" panose="02040503050406030204" pitchFamily="18" charset="0"/>
          <a:ea typeface="Cambria" panose="02040503050406030204" pitchFamily="18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648070929428415E-2"/>
          <c:y val="0.15580528020414169"/>
          <c:w val="0.93276963324575912"/>
          <c:h val="0.7582350624479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Travails!$AG$24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Travails!$B$25:$B$26</c:f>
              <c:strCache>
                <c:ptCount val="2"/>
                <c:pt idx="0">
                  <c:v>Real</c:v>
                </c:pt>
                <c:pt idx="1">
                  <c:v>Previsão</c:v>
                </c:pt>
              </c:strCache>
            </c:strRef>
          </c:cat>
          <c:val>
            <c:numRef>
              <c:f>Travails!$AG$25:$AG$26</c:f>
              <c:numCache>
                <c:formatCode>#,##0.00</c:formatCode>
                <c:ptCount val="2"/>
                <c:pt idx="0">
                  <c:v>245985</c:v>
                </c:pt>
                <c:pt idx="1">
                  <c:v>258600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E-4D53-B43C-6324E348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3"/>
        <c:axId val="651558783"/>
        <c:axId val="651543807"/>
      </c:barChart>
      <c:catAx>
        <c:axId val="65155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651543807"/>
        <c:crosses val="autoZero"/>
        <c:auto val="1"/>
        <c:lblAlgn val="ctr"/>
        <c:lblOffset val="100"/>
        <c:noMultiLvlLbl val="0"/>
      </c:catAx>
      <c:valAx>
        <c:axId val="6515438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5155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64067924440803E-2"/>
          <c:y val="0.11083944580277098"/>
          <c:w val="0.93825861903972829"/>
          <c:h val="0.783863080684596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Dashboard'!$E$10:$E$19</c:f>
              <c:strCache>
                <c:ptCount val="10"/>
                <c:pt idx="0">
                  <c:v>Renda de Casa</c:v>
                </c:pt>
                <c:pt idx="1">
                  <c:v>Despesas Médicas</c:v>
                </c:pt>
                <c:pt idx="2">
                  <c:v>Mensalidade da Escola</c:v>
                </c:pt>
                <c:pt idx="3">
                  <c:v>Empregados Domésticos</c:v>
                </c:pt>
                <c:pt idx="4">
                  <c:v>Luz</c:v>
                </c:pt>
                <c:pt idx="5">
                  <c:v>Combustível</c:v>
                </c:pt>
                <c:pt idx="6">
                  <c:v>Dízimo</c:v>
                </c:pt>
                <c:pt idx="7">
                  <c:v>Divertimento</c:v>
                </c:pt>
                <c:pt idx="8">
                  <c:v>Seguros</c:v>
                </c:pt>
                <c:pt idx="9">
                  <c:v>Seguros</c:v>
                </c:pt>
              </c:strCache>
            </c:strRef>
          </c:cat>
          <c:val>
            <c:numRef>
              <c:f>'5. Dashboard'!$F$10:$F$19</c:f>
              <c:numCache>
                <c:formatCode>#,##0.00</c:formatCode>
                <c:ptCount val="10"/>
                <c:pt idx="0">
                  <c:v>29925</c:v>
                </c:pt>
                <c:pt idx="1">
                  <c:v>19950</c:v>
                </c:pt>
                <c:pt idx="2">
                  <c:v>14962.5</c:v>
                </c:pt>
                <c:pt idx="3">
                  <c:v>12468.75</c:v>
                </c:pt>
                <c:pt idx="4">
                  <c:v>10290</c:v>
                </c:pt>
                <c:pt idx="5">
                  <c:v>9975</c:v>
                </c:pt>
                <c:pt idx="6">
                  <c:v>9500</c:v>
                </c:pt>
                <c:pt idx="7">
                  <c:v>8478.75</c:v>
                </c:pt>
                <c:pt idx="8">
                  <c:v>6483.75</c:v>
                </c:pt>
                <c:pt idx="9">
                  <c:v>6483.75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4-471F-9012-1E5BFF33F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1524255"/>
        <c:axId val="651516351"/>
      </c:lineChart>
      <c:catAx>
        <c:axId val="65152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651516351"/>
        <c:crosses val="autoZero"/>
        <c:auto val="1"/>
        <c:lblAlgn val="ctr"/>
        <c:lblOffset val="100"/>
        <c:noMultiLvlLbl val="0"/>
      </c:catAx>
      <c:valAx>
        <c:axId val="651516351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65152425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3530616591369431E-3"/>
                <c:y val="2.5603338044282928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pt-PT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Travails!$C$76</c:f>
              <c:strCache>
                <c:ptCount val="1"/>
                <c:pt idx="0">
                  <c:v>Real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Travails!$B$77:$B$88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Travails!$C$77:$C$88</c:f>
              <c:numCache>
                <c:formatCode>#,##0.00</c:formatCode>
                <c:ptCount val="12"/>
                <c:pt idx="0">
                  <c:v>222400</c:v>
                </c:pt>
                <c:pt idx="1">
                  <c:v>197900</c:v>
                </c:pt>
                <c:pt idx="2">
                  <c:v>227440</c:v>
                </c:pt>
                <c:pt idx="3">
                  <c:v>240288</c:v>
                </c:pt>
                <c:pt idx="4">
                  <c:v>227673</c:v>
                </c:pt>
                <c:pt idx="5">
                  <c:v>245985</c:v>
                </c:pt>
                <c:pt idx="6">
                  <c:v>230787</c:v>
                </c:pt>
                <c:pt idx="7">
                  <c:v>209316</c:v>
                </c:pt>
                <c:pt idx="8">
                  <c:v>215410</c:v>
                </c:pt>
                <c:pt idx="9">
                  <c:v>173400</c:v>
                </c:pt>
                <c:pt idx="10">
                  <c:v>130350</c:v>
                </c:pt>
                <c:pt idx="11">
                  <c:v>270995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4-46BB-AB29-9FF8C744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453232"/>
        <c:axId val="352459888"/>
      </c:lineChart>
      <c:catAx>
        <c:axId val="35245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2459888"/>
        <c:crosses val="autoZero"/>
        <c:auto val="1"/>
        <c:lblAlgn val="ctr"/>
        <c:lblOffset val="100"/>
        <c:noMultiLvlLbl val="0"/>
      </c:catAx>
      <c:valAx>
        <c:axId val="35245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245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Travails!$D$76</c:f>
              <c:strCache>
                <c:ptCount val="1"/>
                <c:pt idx="0">
                  <c:v>Previsão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Travails!$B$77:$B$88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Travails!$D$77:$D$88</c:f>
              <c:numCache>
                <c:formatCode>#,##0.00</c:formatCode>
                <c:ptCount val="12"/>
                <c:pt idx="0">
                  <c:v>247000</c:v>
                </c:pt>
                <c:pt idx="1">
                  <c:v>247000</c:v>
                </c:pt>
                <c:pt idx="2">
                  <c:v>247000</c:v>
                </c:pt>
                <c:pt idx="3">
                  <c:v>258600</c:v>
                </c:pt>
                <c:pt idx="4">
                  <c:v>258600</c:v>
                </c:pt>
                <c:pt idx="5">
                  <c:v>258600</c:v>
                </c:pt>
                <c:pt idx="6">
                  <c:v>235400</c:v>
                </c:pt>
                <c:pt idx="7">
                  <c:v>235400</c:v>
                </c:pt>
                <c:pt idx="8">
                  <c:v>235400</c:v>
                </c:pt>
                <c:pt idx="9">
                  <c:v>247000</c:v>
                </c:pt>
                <c:pt idx="10">
                  <c:v>258600</c:v>
                </c:pt>
                <c:pt idx="11">
                  <c:v>235400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C-40CB-981F-CE418C3E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067792"/>
        <c:axId val="439068208"/>
      </c:lineChart>
      <c:catAx>
        <c:axId val="4390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9068208"/>
        <c:crosses val="autoZero"/>
        <c:auto val="1"/>
        <c:lblAlgn val="ctr"/>
        <c:lblOffset val="100"/>
        <c:noMultiLvlLbl val="0"/>
      </c:catAx>
      <c:valAx>
        <c:axId val="43906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906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noThreeD="1" sel="0" val="0"/>
</file>

<file path=xl/ctrlProps/ctrlProp2.xml><?xml version="1.0" encoding="utf-8"?>
<formControlPr xmlns="http://schemas.microsoft.com/office/spreadsheetml/2009/9/main" objectType="Drop" dropStyle="combo" dx="16" fmlaLink="Travails!$B$21" fmlaRange="Travails!$B$3:$B$19" sel="7" val="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. Despesas_ Custos Reais'!A1"/><Relationship Id="rId2" Type="http://schemas.openxmlformats.org/officeDocument/2006/relationships/hyperlink" Target="#'3. Previs&#227;o de Despesas_Custos'!A1"/><Relationship Id="rId1" Type="http://schemas.openxmlformats.org/officeDocument/2006/relationships/hyperlink" Target="#'2. Modo de Preenchimento'!A1"/><Relationship Id="rId5" Type="http://schemas.openxmlformats.org/officeDocument/2006/relationships/image" Target="../media/image1.png"/><Relationship Id="rId4" Type="http://schemas.openxmlformats.org/officeDocument/2006/relationships/hyperlink" Target="#'5. Dashboard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1. Painel de Bor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1. Painel de Bor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1. Painel de Bor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. Painel de Bordo'!A1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114300</xdr:rowOff>
    </xdr:from>
    <xdr:to>
      <xdr:col>3</xdr:col>
      <xdr:colOff>514350</xdr:colOff>
      <xdr:row>7</xdr:row>
      <xdr:rowOff>171450</xdr:rowOff>
    </xdr:to>
    <xdr:sp macro="" textlink="">
      <xdr:nvSpPr>
        <xdr:cNvPr id="2" name="Retângulo de Cantos Arredondados No Mesmo L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7700" y="942975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2.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Modo de Prenchimento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66675</xdr:colOff>
      <xdr:row>3</xdr:row>
      <xdr:rowOff>123825</xdr:rowOff>
    </xdr:from>
    <xdr:to>
      <xdr:col>7</xdr:col>
      <xdr:colOff>619125</xdr:colOff>
      <xdr:row>7</xdr:row>
      <xdr:rowOff>180975</xdr:rowOff>
    </xdr:to>
    <xdr:sp macro="" textlink="">
      <xdr:nvSpPr>
        <xdr:cNvPr id="7" name="Retângulo de Cantos Arredondados No Mesmo L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95675" y="952500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3.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Previsão de Despesas_Custos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676275</xdr:colOff>
      <xdr:row>9</xdr:row>
      <xdr:rowOff>114300</xdr:rowOff>
    </xdr:from>
    <xdr:to>
      <xdr:col>3</xdr:col>
      <xdr:colOff>542925</xdr:colOff>
      <xdr:row>13</xdr:row>
      <xdr:rowOff>171450</xdr:rowOff>
    </xdr:to>
    <xdr:sp macro="" textlink="">
      <xdr:nvSpPr>
        <xdr:cNvPr id="8" name="Retângulo de Cantos Arredondados No Mesmo L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6275" y="2257425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4.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Despesas_Custos Reais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47625</xdr:colOff>
      <xdr:row>9</xdr:row>
      <xdr:rowOff>104775</xdr:rowOff>
    </xdr:from>
    <xdr:to>
      <xdr:col>7</xdr:col>
      <xdr:colOff>600075</xdr:colOff>
      <xdr:row>13</xdr:row>
      <xdr:rowOff>161925</xdr:rowOff>
    </xdr:to>
    <xdr:sp macro="" textlink="">
      <xdr:nvSpPr>
        <xdr:cNvPr id="9" name="Retângulo de Cantos Arredondados No Mesmo L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76625" y="2247900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5.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Dashboard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2</xdr:row>
      <xdr:rowOff>41275</xdr:rowOff>
    </xdr:to>
    <xdr:pic>
      <xdr:nvPicPr>
        <xdr:cNvPr id="10" name="Graphic 4" descr="Deciduous tre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85725</xdr:rowOff>
    </xdr:from>
    <xdr:to>
      <xdr:col>2</xdr:col>
      <xdr:colOff>257175</xdr:colOff>
      <xdr:row>2</xdr:row>
      <xdr:rowOff>31750</xdr:rowOff>
    </xdr:to>
    <xdr:pic>
      <xdr:nvPicPr>
        <xdr:cNvPr id="2" name="Graphic 4" descr="Deciduous tr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5725"/>
          <a:ext cx="56197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95249</xdr:colOff>
      <xdr:row>0</xdr:row>
      <xdr:rowOff>419101</xdr:rowOff>
    </xdr:from>
    <xdr:to>
      <xdr:col>1</xdr:col>
      <xdr:colOff>295275</xdr:colOff>
      <xdr:row>0</xdr:row>
      <xdr:rowOff>495301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49" y="419101"/>
          <a:ext cx="200026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161925</xdr:rowOff>
        </xdr:from>
        <xdr:to>
          <xdr:col>12</xdr:col>
          <xdr:colOff>323850</xdr:colOff>
          <xdr:row>25</xdr:row>
          <xdr:rowOff>76200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9525</xdr:rowOff>
    </xdr:from>
    <xdr:to>
      <xdr:col>3</xdr:col>
      <xdr:colOff>219075</xdr:colOff>
      <xdr:row>2</xdr:row>
      <xdr:rowOff>171450</xdr:rowOff>
    </xdr:to>
    <xdr:pic>
      <xdr:nvPicPr>
        <xdr:cNvPr id="2" name="Graphic 4" descr="Deciduous tr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9525"/>
          <a:ext cx="561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</xdr:row>
      <xdr:rowOff>76200</xdr:rowOff>
    </xdr:from>
    <xdr:to>
      <xdr:col>2</xdr:col>
      <xdr:colOff>352425</xdr:colOff>
      <xdr:row>1</xdr:row>
      <xdr:rowOff>152400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48075" y="266700"/>
          <a:ext cx="209550" cy="76200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5</xdr:col>
      <xdr:colOff>190500</xdr:colOff>
      <xdr:row>1</xdr:row>
      <xdr:rowOff>161925</xdr:rowOff>
    </xdr:to>
    <xdr:pic>
      <xdr:nvPicPr>
        <xdr:cNvPr id="2" name="Graphic 4" descr="Deciduous tr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0"/>
          <a:ext cx="561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142874</xdr:colOff>
      <xdr:row>0</xdr:row>
      <xdr:rowOff>209550</xdr:rowOff>
    </xdr:from>
    <xdr:to>
      <xdr:col>4</xdr:col>
      <xdr:colOff>457199</xdr:colOff>
      <xdr:row>0</xdr:row>
      <xdr:rowOff>314325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05449" y="209550"/>
          <a:ext cx="314325" cy="104775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1228725</xdr:colOff>
          <xdr:row>4</xdr:row>
          <xdr:rowOff>76200</xdr:rowOff>
        </xdr:from>
        <xdr:to>
          <xdr:col>7</xdr:col>
          <xdr:colOff>1362075</xdr:colOff>
          <xdr:row>5</xdr:row>
          <xdr:rowOff>123825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107156</xdr:rowOff>
    </xdr:from>
    <xdr:to>
      <xdr:col>10</xdr:col>
      <xdr:colOff>1166812</xdr:colOff>
      <xdr:row>44</xdr:row>
      <xdr:rowOff>154781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83003</xdr:colOff>
      <xdr:row>0</xdr:row>
      <xdr:rowOff>47625</xdr:rowOff>
    </xdr:from>
    <xdr:to>
      <xdr:col>6</xdr:col>
      <xdr:colOff>647700</xdr:colOff>
      <xdr:row>3</xdr:row>
      <xdr:rowOff>5104</xdr:rowOff>
    </xdr:to>
    <xdr:pic>
      <xdr:nvPicPr>
        <xdr:cNvPr id="15" name="Graphic 4" descr="Deciduous tree">
          <a:hlinkClick xmlns:r="http://schemas.openxmlformats.org/officeDocument/2006/relationships" r:id="rId2" tooltip="Painel de bordo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378" y="47625"/>
          <a:ext cx="564697" cy="861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476249</xdr:colOff>
      <xdr:row>0</xdr:row>
      <xdr:rowOff>247196</xdr:rowOff>
    </xdr:from>
    <xdr:to>
      <xdr:col>5</xdr:col>
      <xdr:colOff>959304</xdr:colOff>
      <xdr:row>0</xdr:row>
      <xdr:rowOff>428625</xdr:rowOff>
    </xdr:to>
    <xdr:sp macro="" textlink="">
      <xdr:nvSpPr>
        <xdr:cNvPr id="16" name="Seta para a direita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369343" y="247196"/>
          <a:ext cx="483055" cy="181429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10</xdr:col>
      <xdr:colOff>702468</xdr:colOff>
      <xdr:row>21</xdr:row>
      <xdr:rowOff>71436</xdr:rowOff>
    </xdr:from>
    <xdr:to>
      <xdr:col>14</xdr:col>
      <xdr:colOff>881062</xdr:colOff>
      <xdr:row>36</xdr:row>
      <xdr:rowOff>71435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130968</xdr:colOff>
      <xdr:row>4</xdr:row>
      <xdr:rowOff>142876</xdr:rowOff>
    </xdr:from>
    <xdr:to>
      <xdr:col>14</xdr:col>
      <xdr:colOff>738187</xdr:colOff>
      <xdr:row>19</xdr:row>
      <xdr:rowOff>119063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1018761</xdr:colOff>
      <xdr:row>72</xdr:row>
      <xdr:rowOff>152400</xdr:rowOff>
    </xdr:from>
    <xdr:to>
      <xdr:col>7</xdr:col>
      <xdr:colOff>952500</xdr:colOff>
      <xdr:row>87</xdr:row>
      <xdr:rowOff>162339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41413</xdr:colOff>
      <xdr:row>72</xdr:row>
      <xdr:rowOff>144117</xdr:rowOff>
    </xdr:from>
    <xdr:to>
      <xdr:col>11</xdr:col>
      <xdr:colOff>1134717</xdr:colOff>
      <xdr:row>87</xdr:row>
      <xdr:rowOff>154056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15"/>
  <sheetViews>
    <sheetView workbookViewId="0"/>
  </sheetViews>
  <sheetFormatPr defaultColWidth="0" defaultRowHeight="17.25" zeroHeight="1" x14ac:dyDescent="0.35"/>
  <cols>
    <col min="1" max="9" width="9" style="38" customWidth="1"/>
    <col min="10" max="16384" width="9" style="38" hidden="1"/>
  </cols>
  <sheetData>
    <row r="1" spans="2:8" x14ac:dyDescent="0.35"/>
    <row r="2" spans="2:8" ht="30.75" customHeight="1" x14ac:dyDescent="0.35">
      <c r="B2" s="83" t="s">
        <v>65</v>
      </c>
      <c r="C2" s="83"/>
      <c r="D2" s="83"/>
      <c r="E2" s="83"/>
      <c r="F2" s="83"/>
      <c r="G2" s="83"/>
      <c r="H2" s="83"/>
    </row>
    <row r="3" spans="2:8" x14ac:dyDescent="0.35"/>
    <row r="4" spans="2:8" x14ac:dyDescent="0.35"/>
    <row r="5" spans="2:8" x14ac:dyDescent="0.35"/>
    <row r="6" spans="2:8" x14ac:dyDescent="0.35"/>
    <row r="7" spans="2:8" x14ac:dyDescent="0.35"/>
    <row r="8" spans="2:8" x14ac:dyDescent="0.35"/>
    <row r="9" spans="2:8" x14ac:dyDescent="0.35"/>
    <row r="10" spans="2:8" x14ac:dyDescent="0.35"/>
    <row r="11" spans="2:8" x14ac:dyDescent="0.35"/>
    <row r="12" spans="2:8" x14ac:dyDescent="0.35"/>
    <row r="13" spans="2:8" x14ac:dyDescent="0.35"/>
    <row r="14" spans="2:8" x14ac:dyDescent="0.35"/>
    <row r="15" spans="2:8" x14ac:dyDescent="0.35"/>
  </sheetData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41"/>
  <sheetViews>
    <sheetView topLeftCell="A22" workbookViewId="0">
      <selection activeCell="M6" sqref="M6"/>
    </sheetView>
  </sheetViews>
  <sheetFormatPr defaultColWidth="0" defaultRowHeight="14.25" zeroHeight="1" x14ac:dyDescent="0.2"/>
  <cols>
    <col min="1" max="1" width="13.625" style="32" customWidth="1"/>
    <col min="2" max="14" width="9" style="32" customWidth="1"/>
    <col min="15" max="15" width="21.25" style="32" customWidth="1"/>
    <col min="16" max="16" width="0" style="32" hidden="1" customWidth="1"/>
    <col min="17" max="16384" width="9" style="32" hidden="1"/>
  </cols>
  <sheetData>
    <row r="1" spans="1:14" ht="41.25" customHeight="1" thickBot="1" x14ac:dyDescent="0.25">
      <c r="A1" s="39" t="s">
        <v>66</v>
      </c>
      <c r="F1" s="103"/>
      <c r="I1" s="104"/>
      <c r="J1" s="104"/>
      <c r="K1" s="105" t="s">
        <v>103</v>
      </c>
      <c r="L1" s="106"/>
      <c r="M1" s="106"/>
      <c r="N1" s="106"/>
    </row>
    <row r="2" spans="1:14" ht="14.25" customHeight="1" x14ac:dyDescent="0.2">
      <c r="B2" s="84" t="s">
        <v>67</v>
      </c>
      <c r="C2" s="84"/>
      <c r="D2" s="84"/>
      <c r="E2" s="84"/>
      <c r="F2" s="84"/>
      <c r="G2" s="84"/>
      <c r="H2" s="84"/>
      <c r="I2" s="84"/>
      <c r="K2" s="79" t="s">
        <v>102</v>
      </c>
      <c r="L2" s="80"/>
      <c r="M2" s="81"/>
      <c r="N2" s="82"/>
    </row>
    <row r="3" spans="1:14" x14ac:dyDescent="0.2">
      <c r="K3" s="73"/>
      <c r="L3" s="73"/>
      <c r="M3" s="73"/>
      <c r="N3" s="73"/>
    </row>
    <row r="4" spans="1:14" x14ac:dyDescent="0.2">
      <c r="B4" s="33" t="s">
        <v>68</v>
      </c>
      <c r="K4" s="73"/>
      <c r="L4" s="73"/>
      <c r="M4" s="73"/>
      <c r="N4" s="73"/>
    </row>
    <row r="5" spans="1:14" x14ac:dyDescent="0.2">
      <c r="B5" s="34" t="s">
        <v>69</v>
      </c>
    </row>
    <row r="6" spans="1:14" x14ac:dyDescent="0.2">
      <c r="B6" s="34" t="s">
        <v>70</v>
      </c>
    </row>
    <row r="7" spans="1:14" x14ac:dyDescent="0.2">
      <c r="B7" s="34" t="s">
        <v>71</v>
      </c>
    </row>
    <row r="8" spans="1:14" x14ac:dyDescent="0.2"/>
    <row r="9" spans="1:14" x14ac:dyDescent="0.2">
      <c r="B9" s="35" t="s">
        <v>72</v>
      </c>
    </row>
    <row r="10" spans="1:14" x14ac:dyDescent="0.2">
      <c r="B10" s="34" t="s">
        <v>74</v>
      </c>
    </row>
    <row r="11" spans="1:14" x14ac:dyDescent="0.2">
      <c r="B11" s="34" t="s">
        <v>76</v>
      </c>
    </row>
    <row r="12" spans="1:14" x14ac:dyDescent="0.2">
      <c r="B12" s="34" t="s">
        <v>73</v>
      </c>
    </row>
    <row r="13" spans="1:14" x14ac:dyDescent="0.2">
      <c r="B13" s="34" t="s">
        <v>88</v>
      </c>
    </row>
    <row r="14" spans="1:14" x14ac:dyDescent="0.2"/>
    <row r="15" spans="1:14" x14ac:dyDescent="0.2">
      <c r="B15" s="34" t="s">
        <v>75</v>
      </c>
    </row>
    <row r="16" spans="1:14" x14ac:dyDescent="0.2">
      <c r="B16" s="34" t="s">
        <v>77</v>
      </c>
    </row>
    <row r="17" spans="2:14" x14ac:dyDescent="0.2">
      <c r="B17" s="34" t="s">
        <v>78</v>
      </c>
    </row>
    <row r="18" spans="2:14" x14ac:dyDescent="0.2">
      <c r="B18" s="34" t="s">
        <v>88</v>
      </c>
    </row>
    <row r="19" spans="2:14" x14ac:dyDescent="0.2">
      <c r="B19" s="34" t="s">
        <v>99</v>
      </c>
    </row>
    <row r="20" spans="2:14" x14ac:dyDescent="0.2">
      <c r="B20" s="34" t="s">
        <v>100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2:14" x14ac:dyDescent="0.2">
      <c r="B21" s="34" t="s">
        <v>101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2:14" x14ac:dyDescent="0.2"/>
    <row r="23" spans="2:14" x14ac:dyDescent="0.2">
      <c r="B23" s="35" t="s">
        <v>79</v>
      </c>
    </row>
    <row r="24" spans="2:14" x14ac:dyDescent="0.2">
      <c r="B24" s="34" t="s">
        <v>83</v>
      </c>
    </row>
    <row r="25" spans="2:14" x14ac:dyDescent="0.2">
      <c r="B25" s="34" t="s">
        <v>84</v>
      </c>
    </row>
    <row r="26" spans="2:14" x14ac:dyDescent="0.2">
      <c r="B26" s="34" t="s">
        <v>85</v>
      </c>
    </row>
    <row r="27" spans="2:14" x14ac:dyDescent="0.2">
      <c r="B27" s="34" t="s">
        <v>80</v>
      </c>
    </row>
    <row r="28" spans="2:14" x14ac:dyDescent="0.2">
      <c r="B28" s="34" t="s">
        <v>81</v>
      </c>
    </row>
    <row r="29" spans="2:14" x14ac:dyDescent="0.2">
      <c r="B29" s="34" t="s">
        <v>92</v>
      </c>
    </row>
    <row r="30" spans="2:14" x14ac:dyDescent="0.2">
      <c r="B30" s="34" t="s">
        <v>93</v>
      </c>
    </row>
    <row r="31" spans="2:14" x14ac:dyDescent="0.2">
      <c r="B31" s="34" t="s">
        <v>82</v>
      </c>
    </row>
    <row r="32" spans="2:14" x14ac:dyDescent="0.2">
      <c r="B32" s="34"/>
    </row>
    <row r="33" spans="2:15" x14ac:dyDescent="0.2">
      <c r="B33" s="86" t="s">
        <v>94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</row>
    <row r="34" spans="2:15" x14ac:dyDescent="0.2"/>
    <row r="35" spans="2:15" ht="35.25" customHeight="1" x14ac:dyDescent="0.2">
      <c r="B35" s="35" t="s">
        <v>95</v>
      </c>
      <c r="C35" s="34"/>
      <c r="D35" s="34"/>
    </row>
    <row r="36" spans="2:15" x14ac:dyDescent="0.2">
      <c r="B36" s="67" t="s">
        <v>96</v>
      </c>
      <c r="C36" s="68"/>
      <c r="D36" s="69"/>
      <c r="E36" s="68"/>
      <c r="F36" s="68"/>
      <c r="G36" s="68"/>
      <c r="H36" s="68"/>
      <c r="I36" s="68"/>
      <c r="J36" s="68"/>
      <c r="K36" s="68"/>
      <c r="L36" s="68"/>
      <c r="M36" s="68"/>
      <c r="N36" s="70"/>
    </row>
    <row r="37" spans="2:15" x14ac:dyDescent="0.2">
      <c r="B37" s="71" t="s">
        <v>97</v>
      </c>
      <c r="C37" s="7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2:15" x14ac:dyDescent="0.2">
      <c r="B38" s="71" t="s">
        <v>98</v>
      </c>
      <c r="C38" s="73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4"/>
    </row>
    <row r="39" spans="2:15" x14ac:dyDescent="0.2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7"/>
    </row>
    <row r="40" spans="2:15" x14ac:dyDescent="0.2"/>
    <row r="41" spans="2:15" x14ac:dyDescent="0.2">
      <c r="B41" s="85" t="s">
        <v>87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</sheetData>
  <mergeCells count="4">
    <mergeCell ref="B2:I2"/>
    <mergeCell ref="B41:O41"/>
    <mergeCell ref="B33:N33"/>
    <mergeCell ref="K1:N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Drop Down 2">
              <controlPr defaultSize="0" autoLine="0" autoPict="0">
                <anchor moveWithCells="1">
                  <from>
                    <xdr:col>11</xdr:col>
                    <xdr:colOff>76200</xdr:colOff>
                    <xdr:row>23</xdr:row>
                    <xdr:rowOff>161925</xdr:rowOff>
                  </from>
                  <to>
                    <xdr:col>12</xdr:col>
                    <xdr:colOff>323850</xdr:colOff>
                    <xdr:row>25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38"/>
  <sheetViews>
    <sheetView topLeftCell="C1" workbookViewId="0">
      <selection activeCell="C7" sqref="C7:E35"/>
    </sheetView>
  </sheetViews>
  <sheetFormatPr defaultColWidth="0" defaultRowHeight="14.25" zeroHeight="1" x14ac:dyDescent="0.2"/>
  <cols>
    <col min="1" max="1" width="11.25" style="5" customWidth="1"/>
    <col min="2" max="2" width="34.75" style="8" bestFit="1" customWidth="1"/>
    <col min="3" max="5" width="12.375" style="11" bestFit="1" customWidth="1"/>
    <col min="6" max="6" width="13.75" style="14" bestFit="1" customWidth="1"/>
    <col min="7" max="9" width="12.375" style="11" bestFit="1" customWidth="1"/>
    <col min="10" max="10" width="14.375" style="14" bestFit="1" customWidth="1"/>
    <col min="11" max="13" width="12.375" style="11" bestFit="1" customWidth="1"/>
    <col min="14" max="14" width="15" style="14" bestFit="1" customWidth="1"/>
    <col min="15" max="17" width="12.375" style="11" bestFit="1" customWidth="1"/>
    <col min="18" max="18" width="15" style="18" bestFit="1" customWidth="1"/>
    <col min="19" max="19" width="14" style="14" bestFit="1" customWidth="1"/>
    <col min="20" max="20" width="11.25" style="5" customWidth="1"/>
    <col min="21" max="16384" width="11.25" style="5" hidden="1"/>
  </cols>
  <sheetData>
    <row r="1" spans="2:19" ht="15" thickBot="1" x14ac:dyDescent="0.25"/>
    <row r="2" spans="2:19" ht="18" thickBot="1" x14ac:dyDescent="0.4">
      <c r="B2" s="31" t="s">
        <v>66</v>
      </c>
      <c r="C2" s="1"/>
      <c r="D2" s="1"/>
    </row>
    <row r="3" spans="2:19" x14ac:dyDescent="0.2"/>
    <row r="4" spans="2:19" ht="20.25" customHeight="1" x14ac:dyDescent="0.25">
      <c r="B4" s="89" t="s">
        <v>17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2:19" hidden="1" x14ac:dyDescent="0.2">
      <c r="C5" s="65">
        <v>100000</v>
      </c>
      <c r="D5" s="65">
        <v>100000</v>
      </c>
      <c r="E5" s="65">
        <v>100000</v>
      </c>
      <c r="F5" s="66"/>
      <c r="G5" s="65">
        <v>100000</v>
      </c>
      <c r="H5" s="65">
        <v>100000</v>
      </c>
      <c r="I5" s="65">
        <v>100000</v>
      </c>
      <c r="J5" s="66"/>
      <c r="K5" s="65">
        <v>100000</v>
      </c>
      <c r="L5" s="65">
        <v>100000</v>
      </c>
      <c r="M5" s="65">
        <v>100000</v>
      </c>
      <c r="N5" s="66"/>
      <c r="O5" s="65">
        <v>100000</v>
      </c>
      <c r="P5" s="65">
        <v>100000</v>
      </c>
      <c r="Q5" s="65">
        <v>100000</v>
      </c>
    </row>
    <row r="6" spans="2:19" s="7" customFormat="1" x14ac:dyDescent="0.35">
      <c r="B6" s="6" t="s">
        <v>4</v>
      </c>
      <c r="C6" s="9" t="s">
        <v>5</v>
      </c>
      <c r="D6" s="9" t="s">
        <v>6</v>
      </c>
      <c r="E6" s="9" t="s">
        <v>7</v>
      </c>
      <c r="F6" s="9" t="s">
        <v>45</v>
      </c>
      <c r="G6" s="9" t="s">
        <v>8</v>
      </c>
      <c r="H6" s="9" t="s">
        <v>9</v>
      </c>
      <c r="I6" s="9" t="s">
        <v>10</v>
      </c>
      <c r="J6" s="9" t="s">
        <v>46</v>
      </c>
      <c r="K6" s="9" t="s">
        <v>11</v>
      </c>
      <c r="L6" s="9" t="s">
        <v>12</v>
      </c>
      <c r="M6" s="9" t="s">
        <v>13</v>
      </c>
      <c r="N6" s="9" t="s">
        <v>47</v>
      </c>
      <c r="O6" s="9" t="s">
        <v>14</v>
      </c>
      <c r="P6" s="9" t="s">
        <v>15</v>
      </c>
      <c r="Q6" s="9" t="s">
        <v>16</v>
      </c>
      <c r="R6" s="17" t="s">
        <v>48</v>
      </c>
      <c r="S6" s="9" t="s">
        <v>0</v>
      </c>
    </row>
    <row r="7" spans="2:19" x14ac:dyDescent="0.2">
      <c r="B7" s="3" t="s">
        <v>18</v>
      </c>
      <c r="C7" s="10">
        <v>60000</v>
      </c>
      <c r="D7" s="10">
        <v>60000</v>
      </c>
      <c r="E7" s="10">
        <v>60000</v>
      </c>
      <c r="F7" s="12">
        <f>SUM(C7:E7)</f>
        <v>180000</v>
      </c>
      <c r="G7" s="10">
        <v>63000</v>
      </c>
      <c r="H7" s="10">
        <v>63000</v>
      </c>
      <c r="I7" s="10">
        <v>63000</v>
      </c>
      <c r="J7" s="12">
        <f>SUM(G7:I7)</f>
        <v>189000</v>
      </c>
      <c r="K7" s="10">
        <v>57000</v>
      </c>
      <c r="L7" s="10">
        <v>57000</v>
      </c>
      <c r="M7" s="10">
        <v>57000</v>
      </c>
      <c r="N7" s="12">
        <f>SUM(K7:M7)</f>
        <v>171000</v>
      </c>
      <c r="O7" s="10">
        <v>60000</v>
      </c>
      <c r="P7" s="10">
        <v>63000</v>
      </c>
      <c r="Q7" s="10">
        <v>57000</v>
      </c>
      <c r="R7" s="15">
        <f>SUM(O7:Q7)</f>
        <v>180000</v>
      </c>
      <c r="S7" s="15">
        <f>+F7+J7+N7+R7</f>
        <v>720000</v>
      </c>
    </row>
    <row r="8" spans="2:19" x14ac:dyDescent="0.2">
      <c r="B8" s="3" t="s">
        <v>20</v>
      </c>
      <c r="C8" s="10">
        <v>10000</v>
      </c>
      <c r="D8" s="10">
        <v>10000</v>
      </c>
      <c r="E8" s="10">
        <v>10000</v>
      </c>
      <c r="F8" s="12">
        <f t="shared" ref="F8:F35" si="0">SUM(C8:E8)</f>
        <v>30000</v>
      </c>
      <c r="G8" s="10">
        <v>10500</v>
      </c>
      <c r="H8" s="10">
        <v>10500</v>
      </c>
      <c r="I8" s="10">
        <v>10500</v>
      </c>
      <c r="J8" s="12">
        <f t="shared" ref="J8:J35" si="1">SUM(G8:I8)</f>
        <v>31500</v>
      </c>
      <c r="K8" s="10">
        <v>9500</v>
      </c>
      <c r="L8" s="10">
        <v>9500</v>
      </c>
      <c r="M8" s="10">
        <v>9500</v>
      </c>
      <c r="N8" s="12">
        <f t="shared" ref="N8:N35" si="2">SUM(K8:M8)</f>
        <v>28500</v>
      </c>
      <c r="O8" s="10">
        <v>10000</v>
      </c>
      <c r="P8" s="10">
        <v>10500</v>
      </c>
      <c r="Q8" s="10">
        <v>9500</v>
      </c>
      <c r="R8" s="15">
        <f t="shared" ref="R8:R35" si="3">SUM(O8:Q8)</f>
        <v>30000</v>
      </c>
      <c r="S8" s="15">
        <f t="shared" ref="S8:S35" si="4">+F8+J8+N8+R8</f>
        <v>120000</v>
      </c>
    </row>
    <row r="9" spans="2:19" x14ac:dyDescent="0.2">
      <c r="B9" s="3" t="s">
        <v>19</v>
      </c>
      <c r="C9" s="10">
        <v>3500</v>
      </c>
      <c r="D9" s="10">
        <v>3500</v>
      </c>
      <c r="E9" s="10">
        <v>3500</v>
      </c>
      <c r="F9" s="12">
        <f t="shared" si="0"/>
        <v>10500</v>
      </c>
      <c r="G9" s="10">
        <v>3675</v>
      </c>
      <c r="H9" s="10">
        <v>3675</v>
      </c>
      <c r="I9" s="10">
        <v>3675</v>
      </c>
      <c r="J9" s="12">
        <f t="shared" si="1"/>
        <v>11025</v>
      </c>
      <c r="K9" s="10">
        <v>3325</v>
      </c>
      <c r="L9" s="10">
        <v>3325</v>
      </c>
      <c r="M9" s="10">
        <v>3325</v>
      </c>
      <c r="N9" s="12">
        <f t="shared" si="2"/>
        <v>9975</v>
      </c>
      <c r="O9" s="10">
        <v>3500</v>
      </c>
      <c r="P9" s="10">
        <v>3675</v>
      </c>
      <c r="Q9" s="10">
        <v>3325</v>
      </c>
      <c r="R9" s="15">
        <f t="shared" si="3"/>
        <v>10500</v>
      </c>
      <c r="S9" s="15">
        <f t="shared" si="4"/>
        <v>42000</v>
      </c>
    </row>
    <row r="10" spans="2:19" x14ac:dyDescent="0.2">
      <c r="B10" s="3" t="s">
        <v>21</v>
      </c>
      <c r="C10" s="10">
        <v>2500</v>
      </c>
      <c r="D10" s="10">
        <v>2500</v>
      </c>
      <c r="E10" s="10">
        <v>2500</v>
      </c>
      <c r="F10" s="12">
        <f t="shared" si="0"/>
        <v>7500</v>
      </c>
      <c r="G10" s="10">
        <v>2625</v>
      </c>
      <c r="H10" s="10">
        <v>2625</v>
      </c>
      <c r="I10" s="10">
        <v>2625</v>
      </c>
      <c r="J10" s="12">
        <f t="shared" si="1"/>
        <v>7875</v>
      </c>
      <c r="K10" s="10">
        <v>2375</v>
      </c>
      <c r="L10" s="10">
        <v>2375</v>
      </c>
      <c r="M10" s="10">
        <v>2375</v>
      </c>
      <c r="N10" s="12">
        <f t="shared" si="2"/>
        <v>7125</v>
      </c>
      <c r="O10" s="10">
        <v>2500</v>
      </c>
      <c r="P10" s="10">
        <v>2625</v>
      </c>
      <c r="Q10" s="10">
        <v>2375</v>
      </c>
      <c r="R10" s="15">
        <f t="shared" si="3"/>
        <v>7500</v>
      </c>
      <c r="S10" s="15">
        <f t="shared" si="4"/>
        <v>30000</v>
      </c>
    </row>
    <row r="11" spans="2:19" x14ac:dyDescent="0.2">
      <c r="B11" s="3" t="s">
        <v>22</v>
      </c>
      <c r="C11" s="10">
        <v>30000</v>
      </c>
      <c r="D11" s="10">
        <v>30000</v>
      </c>
      <c r="E11" s="10">
        <v>30000</v>
      </c>
      <c r="F11" s="12">
        <f t="shared" si="0"/>
        <v>90000</v>
      </c>
      <c r="G11" s="10">
        <v>31500</v>
      </c>
      <c r="H11" s="10">
        <v>31500</v>
      </c>
      <c r="I11" s="10">
        <v>31500</v>
      </c>
      <c r="J11" s="12">
        <f t="shared" si="1"/>
        <v>94500</v>
      </c>
      <c r="K11" s="10">
        <v>28500</v>
      </c>
      <c r="L11" s="10">
        <v>28500</v>
      </c>
      <c r="M11" s="10">
        <v>28500</v>
      </c>
      <c r="N11" s="12">
        <f t="shared" si="2"/>
        <v>85500</v>
      </c>
      <c r="O11" s="10">
        <v>30000</v>
      </c>
      <c r="P11" s="10">
        <v>31500</v>
      </c>
      <c r="Q11" s="10">
        <v>28500</v>
      </c>
      <c r="R11" s="15">
        <f t="shared" si="3"/>
        <v>90000</v>
      </c>
      <c r="S11" s="15">
        <f t="shared" si="4"/>
        <v>360000</v>
      </c>
    </row>
    <row r="12" spans="2:19" x14ac:dyDescent="0.2">
      <c r="B12" s="3" t="s">
        <v>2</v>
      </c>
      <c r="C12" s="10">
        <v>4000</v>
      </c>
      <c r="D12" s="10">
        <v>4000</v>
      </c>
      <c r="E12" s="10">
        <v>4000</v>
      </c>
      <c r="F12" s="12">
        <f t="shared" si="0"/>
        <v>12000</v>
      </c>
      <c r="G12" s="10">
        <v>4200</v>
      </c>
      <c r="H12" s="10">
        <v>4200</v>
      </c>
      <c r="I12" s="10">
        <v>4200</v>
      </c>
      <c r="J12" s="12">
        <f t="shared" si="1"/>
        <v>12600</v>
      </c>
      <c r="K12" s="10">
        <v>3800</v>
      </c>
      <c r="L12" s="10">
        <v>3800</v>
      </c>
      <c r="M12" s="10">
        <v>3800</v>
      </c>
      <c r="N12" s="12">
        <f t="shared" si="2"/>
        <v>11400</v>
      </c>
      <c r="O12" s="10">
        <v>4000</v>
      </c>
      <c r="P12" s="10">
        <v>4200</v>
      </c>
      <c r="Q12" s="10">
        <v>3800</v>
      </c>
      <c r="R12" s="15">
        <f t="shared" si="3"/>
        <v>12000</v>
      </c>
      <c r="S12" s="15">
        <f t="shared" si="4"/>
        <v>48000</v>
      </c>
    </row>
    <row r="13" spans="2:19" x14ac:dyDescent="0.2">
      <c r="B13" s="3" t="s">
        <v>23</v>
      </c>
      <c r="C13" s="10">
        <v>1500</v>
      </c>
      <c r="D13" s="10">
        <v>1500</v>
      </c>
      <c r="E13" s="10">
        <v>1500</v>
      </c>
      <c r="F13" s="12">
        <f t="shared" si="0"/>
        <v>4500</v>
      </c>
      <c r="G13" s="10">
        <v>1575</v>
      </c>
      <c r="H13" s="10">
        <v>1575</v>
      </c>
      <c r="I13" s="10">
        <v>1575</v>
      </c>
      <c r="J13" s="12">
        <f t="shared" si="1"/>
        <v>4725</v>
      </c>
      <c r="K13" s="10">
        <v>1425</v>
      </c>
      <c r="L13" s="10">
        <v>1425</v>
      </c>
      <c r="M13" s="10">
        <v>1425</v>
      </c>
      <c r="N13" s="12">
        <f t="shared" si="2"/>
        <v>4275</v>
      </c>
      <c r="O13" s="10">
        <v>1500</v>
      </c>
      <c r="P13" s="10">
        <v>1575</v>
      </c>
      <c r="Q13" s="10">
        <v>1425</v>
      </c>
      <c r="R13" s="15">
        <f t="shared" si="3"/>
        <v>4500</v>
      </c>
      <c r="S13" s="15">
        <f t="shared" si="4"/>
        <v>18000</v>
      </c>
    </row>
    <row r="14" spans="2:19" x14ac:dyDescent="0.2">
      <c r="B14" s="3" t="s">
        <v>25</v>
      </c>
      <c r="C14" s="10">
        <v>5000</v>
      </c>
      <c r="D14" s="10">
        <v>5000</v>
      </c>
      <c r="E14" s="10">
        <v>5000</v>
      </c>
      <c r="F14" s="12">
        <f t="shared" si="0"/>
        <v>15000</v>
      </c>
      <c r="G14" s="10">
        <v>5250</v>
      </c>
      <c r="H14" s="10">
        <v>5250</v>
      </c>
      <c r="I14" s="10">
        <v>5250</v>
      </c>
      <c r="J14" s="12">
        <f t="shared" si="1"/>
        <v>15750</v>
      </c>
      <c r="K14" s="10">
        <v>4750</v>
      </c>
      <c r="L14" s="10">
        <v>4750</v>
      </c>
      <c r="M14" s="10">
        <v>4750</v>
      </c>
      <c r="N14" s="12">
        <f t="shared" si="2"/>
        <v>14250</v>
      </c>
      <c r="O14" s="10">
        <v>5000</v>
      </c>
      <c r="P14" s="10">
        <v>5250</v>
      </c>
      <c r="Q14" s="10">
        <v>4750</v>
      </c>
      <c r="R14" s="15">
        <f t="shared" si="3"/>
        <v>15000</v>
      </c>
      <c r="S14" s="15">
        <f t="shared" si="4"/>
        <v>60000</v>
      </c>
    </row>
    <row r="15" spans="2:19" x14ac:dyDescent="0.2">
      <c r="B15" s="3" t="s">
        <v>24</v>
      </c>
      <c r="C15" s="10">
        <v>500</v>
      </c>
      <c r="D15" s="10">
        <v>500</v>
      </c>
      <c r="E15" s="10">
        <v>500</v>
      </c>
      <c r="F15" s="12">
        <f t="shared" si="0"/>
        <v>1500</v>
      </c>
      <c r="G15" s="10">
        <v>525</v>
      </c>
      <c r="H15" s="10">
        <v>525</v>
      </c>
      <c r="I15" s="10">
        <v>525</v>
      </c>
      <c r="J15" s="12">
        <f t="shared" si="1"/>
        <v>1575</v>
      </c>
      <c r="K15" s="10">
        <v>475</v>
      </c>
      <c r="L15" s="10">
        <v>475</v>
      </c>
      <c r="M15" s="10">
        <v>475</v>
      </c>
      <c r="N15" s="12">
        <f t="shared" si="2"/>
        <v>1425</v>
      </c>
      <c r="O15" s="10">
        <v>500</v>
      </c>
      <c r="P15" s="10">
        <v>525</v>
      </c>
      <c r="Q15" s="10">
        <v>475</v>
      </c>
      <c r="R15" s="15">
        <f t="shared" si="3"/>
        <v>1500</v>
      </c>
      <c r="S15" s="15">
        <f t="shared" si="4"/>
        <v>6000</v>
      </c>
    </row>
    <row r="16" spans="2:19" x14ac:dyDescent="0.2">
      <c r="B16" s="3" t="s">
        <v>26</v>
      </c>
      <c r="C16" s="10">
        <v>12500</v>
      </c>
      <c r="D16" s="10">
        <v>12500</v>
      </c>
      <c r="E16" s="10">
        <v>12500</v>
      </c>
      <c r="F16" s="12">
        <f t="shared" si="0"/>
        <v>37500</v>
      </c>
      <c r="G16" s="10">
        <v>13125</v>
      </c>
      <c r="H16" s="10">
        <v>13125</v>
      </c>
      <c r="I16" s="10">
        <v>13125</v>
      </c>
      <c r="J16" s="12">
        <f t="shared" si="1"/>
        <v>39375</v>
      </c>
      <c r="K16" s="10">
        <v>11875</v>
      </c>
      <c r="L16" s="10">
        <v>11875</v>
      </c>
      <c r="M16" s="10">
        <v>11875</v>
      </c>
      <c r="N16" s="12">
        <f t="shared" si="2"/>
        <v>35625</v>
      </c>
      <c r="O16" s="10">
        <v>12500</v>
      </c>
      <c r="P16" s="10">
        <v>13125</v>
      </c>
      <c r="Q16" s="10">
        <v>11875</v>
      </c>
      <c r="R16" s="15">
        <f t="shared" si="3"/>
        <v>37500</v>
      </c>
      <c r="S16" s="15">
        <f t="shared" si="4"/>
        <v>150000</v>
      </c>
    </row>
    <row r="17" spans="2:19" x14ac:dyDescent="0.2">
      <c r="B17" s="3" t="s">
        <v>27</v>
      </c>
      <c r="C17" s="10">
        <v>5000</v>
      </c>
      <c r="D17" s="10">
        <v>5000</v>
      </c>
      <c r="E17" s="10">
        <v>5000</v>
      </c>
      <c r="F17" s="12">
        <f t="shared" si="0"/>
        <v>15000</v>
      </c>
      <c r="G17" s="10">
        <v>5250</v>
      </c>
      <c r="H17" s="10">
        <v>5250</v>
      </c>
      <c r="I17" s="10">
        <v>5250</v>
      </c>
      <c r="J17" s="12">
        <f t="shared" si="1"/>
        <v>15750</v>
      </c>
      <c r="K17" s="10">
        <v>4750</v>
      </c>
      <c r="L17" s="10">
        <v>4750</v>
      </c>
      <c r="M17" s="10">
        <v>4750</v>
      </c>
      <c r="N17" s="12">
        <f t="shared" si="2"/>
        <v>14250</v>
      </c>
      <c r="O17" s="10">
        <v>5000</v>
      </c>
      <c r="P17" s="10">
        <v>5250</v>
      </c>
      <c r="Q17" s="10">
        <v>4750</v>
      </c>
      <c r="R17" s="15">
        <f t="shared" si="3"/>
        <v>15000</v>
      </c>
      <c r="S17" s="15">
        <f t="shared" si="4"/>
        <v>60000</v>
      </c>
    </row>
    <row r="18" spans="2:19" x14ac:dyDescent="0.2">
      <c r="B18" s="3" t="s">
        <v>28</v>
      </c>
      <c r="C18" s="10">
        <v>10000</v>
      </c>
      <c r="D18" s="10">
        <v>10000</v>
      </c>
      <c r="E18" s="10">
        <v>10000</v>
      </c>
      <c r="F18" s="12">
        <f t="shared" si="0"/>
        <v>30000</v>
      </c>
      <c r="G18" s="10">
        <v>10500</v>
      </c>
      <c r="H18" s="10">
        <v>10500</v>
      </c>
      <c r="I18" s="10">
        <v>10500</v>
      </c>
      <c r="J18" s="12">
        <f t="shared" si="1"/>
        <v>31500</v>
      </c>
      <c r="K18" s="10">
        <v>9500</v>
      </c>
      <c r="L18" s="10">
        <v>9500</v>
      </c>
      <c r="M18" s="10">
        <v>9500</v>
      </c>
      <c r="N18" s="12">
        <f t="shared" si="2"/>
        <v>28500</v>
      </c>
      <c r="O18" s="10">
        <v>10000</v>
      </c>
      <c r="P18" s="10">
        <v>10500</v>
      </c>
      <c r="Q18" s="10">
        <v>9500</v>
      </c>
      <c r="R18" s="15">
        <f t="shared" si="3"/>
        <v>30000</v>
      </c>
      <c r="S18" s="15">
        <f t="shared" si="4"/>
        <v>120000</v>
      </c>
    </row>
    <row r="19" spans="2:19" x14ac:dyDescent="0.2">
      <c r="B19" s="3" t="s">
        <v>29</v>
      </c>
      <c r="C19" s="10">
        <v>15000</v>
      </c>
      <c r="D19" s="10">
        <v>15000</v>
      </c>
      <c r="E19" s="10">
        <v>15000</v>
      </c>
      <c r="F19" s="12">
        <f t="shared" si="0"/>
        <v>45000</v>
      </c>
      <c r="G19" s="10">
        <v>15750</v>
      </c>
      <c r="H19" s="10">
        <v>15750</v>
      </c>
      <c r="I19" s="10">
        <v>15750</v>
      </c>
      <c r="J19" s="12">
        <f t="shared" si="1"/>
        <v>47250</v>
      </c>
      <c r="K19" s="10">
        <v>14250</v>
      </c>
      <c r="L19" s="10">
        <v>14250</v>
      </c>
      <c r="M19" s="10">
        <v>14250</v>
      </c>
      <c r="N19" s="12">
        <f t="shared" si="2"/>
        <v>42750</v>
      </c>
      <c r="O19" s="10">
        <v>15000</v>
      </c>
      <c r="P19" s="10">
        <v>15750</v>
      </c>
      <c r="Q19" s="10">
        <v>14250</v>
      </c>
      <c r="R19" s="15">
        <f t="shared" si="3"/>
        <v>45000</v>
      </c>
      <c r="S19" s="15">
        <f t="shared" si="4"/>
        <v>180000</v>
      </c>
    </row>
    <row r="20" spans="2:19" x14ac:dyDescent="0.2">
      <c r="B20" s="3" t="s">
        <v>37</v>
      </c>
      <c r="C20" s="10">
        <v>3500</v>
      </c>
      <c r="D20" s="10">
        <v>3500</v>
      </c>
      <c r="E20" s="10">
        <v>3500</v>
      </c>
      <c r="F20" s="12">
        <f t="shared" si="0"/>
        <v>10500</v>
      </c>
      <c r="G20" s="10">
        <v>3675</v>
      </c>
      <c r="H20" s="10">
        <v>3675</v>
      </c>
      <c r="I20" s="10">
        <v>3675</v>
      </c>
      <c r="J20" s="12">
        <f t="shared" si="1"/>
        <v>11025</v>
      </c>
      <c r="K20" s="10">
        <v>3325</v>
      </c>
      <c r="L20" s="10">
        <v>3325</v>
      </c>
      <c r="M20" s="10">
        <v>3325</v>
      </c>
      <c r="N20" s="12">
        <f t="shared" si="2"/>
        <v>9975</v>
      </c>
      <c r="O20" s="10">
        <v>3500</v>
      </c>
      <c r="P20" s="10">
        <v>3675</v>
      </c>
      <c r="Q20" s="10">
        <v>3325</v>
      </c>
      <c r="R20" s="15">
        <f t="shared" si="3"/>
        <v>10500</v>
      </c>
      <c r="S20" s="15">
        <f t="shared" si="4"/>
        <v>42000</v>
      </c>
    </row>
    <row r="21" spans="2:19" x14ac:dyDescent="0.2">
      <c r="B21" s="3" t="s">
        <v>38</v>
      </c>
      <c r="C21" s="10">
        <f>150*2*5*4</f>
        <v>6000</v>
      </c>
      <c r="D21" s="10">
        <f t="shared" ref="D21:E21" si="5">150*2*5*4</f>
        <v>6000</v>
      </c>
      <c r="E21" s="10">
        <f t="shared" si="5"/>
        <v>6000</v>
      </c>
      <c r="F21" s="12">
        <f t="shared" si="0"/>
        <v>18000</v>
      </c>
      <c r="G21" s="10">
        <f>(150*2*5*4)*1.05</f>
        <v>6300</v>
      </c>
      <c r="H21" s="10">
        <f>(150*2*5*4)*1.05</f>
        <v>6300</v>
      </c>
      <c r="I21" s="10">
        <f>(150*2*5*4)*1.05</f>
        <v>6300</v>
      </c>
      <c r="J21" s="12">
        <f t="shared" si="1"/>
        <v>18900</v>
      </c>
      <c r="K21" s="10">
        <f>(150*2*5*4)*0.95</f>
        <v>5700</v>
      </c>
      <c r="L21" s="10">
        <f>(150*2*5*4)*0.95</f>
        <v>5700</v>
      </c>
      <c r="M21" s="10">
        <f>(150*2*5*4)*0.95</f>
        <v>5700</v>
      </c>
      <c r="N21" s="12">
        <f t="shared" si="2"/>
        <v>17100</v>
      </c>
      <c r="O21" s="10">
        <f>150*2*5*4</f>
        <v>6000</v>
      </c>
      <c r="P21" s="10">
        <f>(150*2*5*4)*1.05</f>
        <v>6300</v>
      </c>
      <c r="Q21" s="10">
        <f>(150*2*5*4)*0.95</f>
        <v>5700</v>
      </c>
      <c r="R21" s="15">
        <f t="shared" si="3"/>
        <v>18000</v>
      </c>
      <c r="S21" s="15">
        <f t="shared" si="4"/>
        <v>72000</v>
      </c>
    </row>
    <row r="22" spans="2:19" x14ac:dyDescent="0.2">
      <c r="B22" s="3" t="s">
        <v>30</v>
      </c>
      <c r="C22" s="10">
        <v>1000</v>
      </c>
      <c r="D22" s="10">
        <v>1000</v>
      </c>
      <c r="E22" s="10">
        <v>1000</v>
      </c>
      <c r="F22" s="12">
        <f t="shared" si="0"/>
        <v>3000</v>
      </c>
      <c r="G22" s="10">
        <v>1050</v>
      </c>
      <c r="H22" s="10">
        <v>1050</v>
      </c>
      <c r="I22" s="10">
        <v>1050</v>
      </c>
      <c r="J22" s="12">
        <f t="shared" si="1"/>
        <v>3150</v>
      </c>
      <c r="K22" s="10">
        <v>950</v>
      </c>
      <c r="L22" s="10">
        <v>950</v>
      </c>
      <c r="M22" s="10">
        <v>950</v>
      </c>
      <c r="N22" s="12">
        <f t="shared" si="2"/>
        <v>2850</v>
      </c>
      <c r="O22" s="10">
        <v>1000</v>
      </c>
      <c r="P22" s="10">
        <v>1050</v>
      </c>
      <c r="Q22" s="10">
        <v>950</v>
      </c>
      <c r="R22" s="15">
        <f t="shared" si="3"/>
        <v>3000</v>
      </c>
      <c r="S22" s="15">
        <f t="shared" si="4"/>
        <v>12000</v>
      </c>
    </row>
    <row r="23" spans="2:19" x14ac:dyDescent="0.2">
      <c r="B23" s="3" t="s">
        <v>39</v>
      </c>
      <c r="C23" s="10">
        <v>20000</v>
      </c>
      <c r="D23" s="10">
        <v>20000</v>
      </c>
      <c r="E23" s="10">
        <v>20000</v>
      </c>
      <c r="F23" s="12">
        <f t="shared" si="0"/>
        <v>60000</v>
      </c>
      <c r="G23" s="10">
        <v>21000</v>
      </c>
      <c r="H23" s="10">
        <v>21000</v>
      </c>
      <c r="I23" s="10">
        <v>21000</v>
      </c>
      <c r="J23" s="12">
        <f t="shared" si="1"/>
        <v>63000</v>
      </c>
      <c r="K23" s="10">
        <v>19000</v>
      </c>
      <c r="L23" s="10">
        <v>19000</v>
      </c>
      <c r="M23" s="10">
        <v>19000</v>
      </c>
      <c r="N23" s="12">
        <f t="shared" si="2"/>
        <v>57000</v>
      </c>
      <c r="O23" s="10">
        <v>20000</v>
      </c>
      <c r="P23" s="10">
        <v>21000</v>
      </c>
      <c r="Q23" s="10">
        <v>19000</v>
      </c>
      <c r="R23" s="15">
        <f t="shared" si="3"/>
        <v>60000</v>
      </c>
      <c r="S23" s="15">
        <f t="shared" si="4"/>
        <v>240000</v>
      </c>
    </row>
    <row r="24" spans="2:19" x14ac:dyDescent="0.2">
      <c r="B24" s="3" t="s">
        <v>31</v>
      </c>
      <c r="C24" s="10">
        <v>6500</v>
      </c>
      <c r="D24" s="10">
        <v>6500</v>
      </c>
      <c r="E24" s="10">
        <v>6500</v>
      </c>
      <c r="F24" s="12">
        <f t="shared" si="0"/>
        <v>19500</v>
      </c>
      <c r="G24" s="10">
        <v>6825</v>
      </c>
      <c r="H24" s="10">
        <v>6825</v>
      </c>
      <c r="I24" s="10">
        <v>6825</v>
      </c>
      <c r="J24" s="12">
        <f t="shared" si="1"/>
        <v>20475</v>
      </c>
      <c r="K24" s="10">
        <v>6175</v>
      </c>
      <c r="L24" s="10">
        <v>6175</v>
      </c>
      <c r="M24" s="10">
        <v>6175</v>
      </c>
      <c r="N24" s="12">
        <f t="shared" si="2"/>
        <v>18525</v>
      </c>
      <c r="O24" s="10">
        <v>6500</v>
      </c>
      <c r="P24" s="10">
        <v>6825</v>
      </c>
      <c r="Q24" s="10">
        <v>6175</v>
      </c>
      <c r="R24" s="15">
        <f t="shared" si="3"/>
        <v>19500</v>
      </c>
      <c r="S24" s="15">
        <f t="shared" si="4"/>
        <v>78000</v>
      </c>
    </row>
    <row r="25" spans="2:19" x14ac:dyDescent="0.2">
      <c r="B25" s="3" t="s">
        <v>32</v>
      </c>
      <c r="C25" s="10">
        <v>8500</v>
      </c>
      <c r="D25" s="10">
        <v>8500</v>
      </c>
      <c r="E25" s="10">
        <v>8500</v>
      </c>
      <c r="F25" s="12">
        <f t="shared" si="0"/>
        <v>25500</v>
      </c>
      <c r="G25" s="10">
        <v>8925</v>
      </c>
      <c r="H25" s="10">
        <v>8925</v>
      </c>
      <c r="I25" s="10">
        <v>8925</v>
      </c>
      <c r="J25" s="12">
        <f t="shared" si="1"/>
        <v>26775</v>
      </c>
      <c r="K25" s="10">
        <v>8075</v>
      </c>
      <c r="L25" s="10">
        <v>8075</v>
      </c>
      <c r="M25" s="10">
        <v>8075</v>
      </c>
      <c r="N25" s="12">
        <f t="shared" si="2"/>
        <v>24225</v>
      </c>
      <c r="O25" s="10">
        <v>8500</v>
      </c>
      <c r="P25" s="10">
        <v>8925</v>
      </c>
      <c r="Q25" s="10">
        <v>8075</v>
      </c>
      <c r="R25" s="15">
        <f t="shared" si="3"/>
        <v>25500</v>
      </c>
      <c r="S25" s="15">
        <f t="shared" si="4"/>
        <v>102000</v>
      </c>
    </row>
    <row r="26" spans="2:19" x14ac:dyDescent="0.2">
      <c r="B26" s="3" t="s">
        <v>33</v>
      </c>
      <c r="C26" s="10">
        <f>1000*4</f>
        <v>4000</v>
      </c>
      <c r="D26" s="10">
        <f t="shared" ref="D26:E26" si="6">1000*4</f>
        <v>4000</v>
      </c>
      <c r="E26" s="10">
        <f t="shared" si="6"/>
        <v>4000</v>
      </c>
      <c r="F26" s="12">
        <f t="shared" si="0"/>
        <v>12000</v>
      </c>
      <c r="G26" s="10">
        <f>(1000*4)*1.05</f>
        <v>4200</v>
      </c>
      <c r="H26" s="10">
        <f>(1000*4)*1.05</f>
        <v>4200</v>
      </c>
      <c r="I26" s="10">
        <f>(1000*4)*1.05</f>
        <v>4200</v>
      </c>
      <c r="J26" s="12">
        <f t="shared" si="1"/>
        <v>12600</v>
      </c>
      <c r="K26" s="10">
        <f>(1000*4)*0.95</f>
        <v>3800</v>
      </c>
      <c r="L26" s="10">
        <f>(1000*4)*0.95</f>
        <v>3800</v>
      </c>
      <c r="M26" s="10">
        <f>(1000*4)*0.95</f>
        <v>3800</v>
      </c>
      <c r="N26" s="12">
        <f t="shared" si="2"/>
        <v>11400</v>
      </c>
      <c r="O26" s="10">
        <f>1000*4</f>
        <v>4000</v>
      </c>
      <c r="P26" s="10">
        <f>(1000*4)*1.05</f>
        <v>4200</v>
      </c>
      <c r="Q26" s="10">
        <f>(1000*4)*0.95</f>
        <v>3800</v>
      </c>
      <c r="R26" s="15">
        <f t="shared" si="3"/>
        <v>12000</v>
      </c>
      <c r="S26" s="15">
        <f t="shared" si="4"/>
        <v>48000</v>
      </c>
    </row>
    <row r="27" spans="2:19" x14ac:dyDescent="0.2">
      <c r="B27" s="3" t="s">
        <v>34</v>
      </c>
      <c r="C27" s="10">
        <f>0.1*C5</f>
        <v>10000</v>
      </c>
      <c r="D27" s="10">
        <f t="shared" ref="D27:E27" si="7">0.1*D5</f>
        <v>10000</v>
      </c>
      <c r="E27" s="10">
        <f t="shared" si="7"/>
        <v>10000</v>
      </c>
      <c r="F27" s="12">
        <f t="shared" si="0"/>
        <v>30000</v>
      </c>
      <c r="G27" s="10">
        <f>0.1*G5</f>
        <v>10000</v>
      </c>
      <c r="H27" s="10">
        <f t="shared" ref="H27:I27" si="8">0.1*H5</f>
        <v>10000</v>
      </c>
      <c r="I27" s="10">
        <f t="shared" si="8"/>
        <v>10000</v>
      </c>
      <c r="J27" s="12">
        <f t="shared" si="1"/>
        <v>30000</v>
      </c>
      <c r="K27" s="10">
        <f>0.1*K5</f>
        <v>10000</v>
      </c>
      <c r="L27" s="10">
        <f t="shared" ref="L27:M27" si="9">0.1*L5</f>
        <v>10000</v>
      </c>
      <c r="M27" s="10">
        <f t="shared" si="9"/>
        <v>10000</v>
      </c>
      <c r="N27" s="12">
        <f t="shared" si="2"/>
        <v>30000</v>
      </c>
      <c r="O27" s="10">
        <f>0.1*O5</f>
        <v>10000</v>
      </c>
      <c r="P27" s="10">
        <f t="shared" ref="P27:Q27" si="10">0.1*P5</f>
        <v>10000</v>
      </c>
      <c r="Q27" s="10">
        <f t="shared" si="10"/>
        <v>10000</v>
      </c>
      <c r="R27" s="15">
        <f t="shared" si="3"/>
        <v>30000</v>
      </c>
      <c r="S27" s="15">
        <f t="shared" si="4"/>
        <v>120000</v>
      </c>
    </row>
    <row r="28" spans="2:19" x14ac:dyDescent="0.2">
      <c r="B28" s="3" t="s">
        <v>35</v>
      </c>
      <c r="C28" s="10">
        <v>500</v>
      </c>
      <c r="D28" s="10">
        <v>500</v>
      </c>
      <c r="E28" s="10">
        <v>500</v>
      </c>
      <c r="F28" s="12">
        <f t="shared" si="0"/>
        <v>1500</v>
      </c>
      <c r="G28" s="10">
        <v>525</v>
      </c>
      <c r="H28" s="10">
        <v>525</v>
      </c>
      <c r="I28" s="10">
        <v>525</v>
      </c>
      <c r="J28" s="12">
        <f t="shared" si="1"/>
        <v>1575</v>
      </c>
      <c r="K28" s="10">
        <v>475</v>
      </c>
      <c r="L28" s="10">
        <v>475</v>
      </c>
      <c r="M28" s="10">
        <v>475</v>
      </c>
      <c r="N28" s="12">
        <f t="shared" si="2"/>
        <v>1425</v>
      </c>
      <c r="O28" s="10">
        <v>500</v>
      </c>
      <c r="P28" s="10">
        <v>525</v>
      </c>
      <c r="Q28" s="10">
        <v>475</v>
      </c>
      <c r="R28" s="15">
        <f t="shared" si="3"/>
        <v>1500</v>
      </c>
      <c r="S28" s="15">
        <f t="shared" si="4"/>
        <v>6000</v>
      </c>
    </row>
    <row r="29" spans="2:19" x14ac:dyDescent="0.2">
      <c r="B29" s="3" t="s">
        <v>36</v>
      </c>
      <c r="C29" s="10">
        <f>0.05*C5</f>
        <v>5000</v>
      </c>
      <c r="D29" s="10">
        <f t="shared" ref="D29:E29" si="11">0.05*D5</f>
        <v>5000</v>
      </c>
      <c r="E29" s="10">
        <f t="shared" si="11"/>
        <v>5000</v>
      </c>
      <c r="F29" s="12">
        <f t="shared" si="0"/>
        <v>15000</v>
      </c>
      <c r="G29" s="10">
        <f>0.05*G5</f>
        <v>5000</v>
      </c>
      <c r="H29" s="10">
        <f t="shared" ref="H29:I29" si="12">0.05*H5</f>
        <v>5000</v>
      </c>
      <c r="I29" s="10">
        <f t="shared" si="12"/>
        <v>5000</v>
      </c>
      <c r="J29" s="12">
        <f t="shared" si="1"/>
        <v>15000</v>
      </c>
      <c r="K29" s="10">
        <f>0.05*K5</f>
        <v>5000</v>
      </c>
      <c r="L29" s="10">
        <f t="shared" ref="L29:M29" si="13">0.05*L5</f>
        <v>5000</v>
      </c>
      <c r="M29" s="10">
        <f t="shared" si="13"/>
        <v>5000</v>
      </c>
      <c r="N29" s="12">
        <f t="shared" si="2"/>
        <v>15000</v>
      </c>
      <c r="O29" s="10">
        <f>0.05*O5</f>
        <v>5000</v>
      </c>
      <c r="P29" s="10">
        <f t="shared" ref="P29:Q29" si="14">0.05*P5</f>
        <v>5000</v>
      </c>
      <c r="Q29" s="10">
        <f t="shared" si="14"/>
        <v>5000</v>
      </c>
      <c r="R29" s="15">
        <f t="shared" si="3"/>
        <v>15000</v>
      </c>
      <c r="S29" s="15">
        <f t="shared" si="4"/>
        <v>60000</v>
      </c>
    </row>
    <row r="30" spans="2:19" x14ac:dyDescent="0.2">
      <c r="B30" s="3" t="s">
        <v>40</v>
      </c>
      <c r="C30" s="10">
        <v>6500</v>
      </c>
      <c r="D30" s="10">
        <v>6500</v>
      </c>
      <c r="E30" s="10">
        <v>6500</v>
      </c>
      <c r="F30" s="12">
        <f t="shared" si="0"/>
        <v>19500</v>
      </c>
      <c r="G30" s="10">
        <v>6825</v>
      </c>
      <c r="H30" s="10">
        <v>6825</v>
      </c>
      <c r="I30" s="10">
        <v>6825</v>
      </c>
      <c r="J30" s="12">
        <f t="shared" si="1"/>
        <v>20475</v>
      </c>
      <c r="K30" s="10">
        <v>6175</v>
      </c>
      <c r="L30" s="10">
        <v>6175</v>
      </c>
      <c r="M30" s="10">
        <v>6175</v>
      </c>
      <c r="N30" s="12">
        <f t="shared" si="2"/>
        <v>18525</v>
      </c>
      <c r="O30" s="10">
        <v>6500</v>
      </c>
      <c r="P30" s="10">
        <v>6825</v>
      </c>
      <c r="Q30" s="10">
        <v>6175</v>
      </c>
      <c r="R30" s="15">
        <f t="shared" si="3"/>
        <v>19500</v>
      </c>
      <c r="S30" s="15">
        <f t="shared" si="4"/>
        <v>78000</v>
      </c>
    </row>
    <row r="31" spans="2:19" x14ac:dyDescent="0.2">
      <c r="B31" s="3" t="s">
        <v>41</v>
      </c>
      <c r="C31" s="10">
        <f>1000*4</f>
        <v>4000</v>
      </c>
      <c r="D31" s="10">
        <f t="shared" ref="D31:E31" si="15">1000*4</f>
        <v>4000</v>
      </c>
      <c r="E31" s="10">
        <f t="shared" si="15"/>
        <v>4000</v>
      </c>
      <c r="F31" s="12">
        <f t="shared" si="0"/>
        <v>12000</v>
      </c>
      <c r="G31" s="10">
        <f>(1000*4)*1.05</f>
        <v>4200</v>
      </c>
      <c r="H31" s="10">
        <f>(1000*4)*1.05</f>
        <v>4200</v>
      </c>
      <c r="I31" s="10">
        <f>(1000*4)*1.05</f>
        <v>4200</v>
      </c>
      <c r="J31" s="12">
        <f t="shared" si="1"/>
        <v>12600</v>
      </c>
      <c r="K31" s="10">
        <f>(1000*4)*0.95</f>
        <v>3800</v>
      </c>
      <c r="L31" s="10">
        <f>(1000*4)*0.95</f>
        <v>3800</v>
      </c>
      <c r="M31" s="10">
        <f>(1000*4)*0.95</f>
        <v>3800</v>
      </c>
      <c r="N31" s="12">
        <f t="shared" si="2"/>
        <v>11400</v>
      </c>
      <c r="O31" s="10">
        <f>1000*4</f>
        <v>4000</v>
      </c>
      <c r="P31" s="10">
        <f>(1000*4)*1.05</f>
        <v>4200</v>
      </c>
      <c r="Q31" s="10">
        <f>(1000*4)*0.95</f>
        <v>3800</v>
      </c>
      <c r="R31" s="15">
        <f t="shared" si="3"/>
        <v>12000</v>
      </c>
      <c r="S31" s="15">
        <f t="shared" si="4"/>
        <v>48000</v>
      </c>
    </row>
    <row r="32" spans="2:19" x14ac:dyDescent="0.2">
      <c r="B32" s="3" t="s">
        <v>42</v>
      </c>
      <c r="C32" s="10">
        <f>500*4</f>
        <v>2000</v>
      </c>
      <c r="D32" s="10">
        <f t="shared" ref="D32:E32" si="16">500*4</f>
        <v>2000</v>
      </c>
      <c r="E32" s="10">
        <f t="shared" si="16"/>
        <v>2000</v>
      </c>
      <c r="F32" s="12">
        <f t="shared" si="0"/>
        <v>6000</v>
      </c>
      <c r="G32" s="10">
        <f>(500*4)*1.05</f>
        <v>2100</v>
      </c>
      <c r="H32" s="10">
        <f>(500*4)*1.05</f>
        <v>2100</v>
      </c>
      <c r="I32" s="10">
        <f>(500*4)*1.05</f>
        <v>2100</v>
      </c>
      <c r="J32" s="12">
        <f t="shared" si="1"/>
        <v>6300</v>
      </c>
      <c r="K32" s="10">
        <f>(500*4)*0.95</f>
        <v>1900</v>
      </c>
      <c r="L32" s="10">
        <f>(500*4)*0.95</f>
        <v>1900</v>
      </c>
      <c r="M32" s="10">
        <f>(500*4)*0.95</f>
        <v>1900</v>
      </c>
      <c r="N32" s="12">
        <f t="shared" si="2"/>
        <v>5700</v>
      </c>
      <c r="O32" s="10">
        <f>500*4</f>
        <v>2000</v>
      </c>
      <c r="P32" s="10">
        <f>(500*4)*1.05</f>
        <v>2100</v>
      </c>
      <c r="Q32" s="10">
        <f>(500*4)*0.95</f>
        <v>1900</v>
      </c>
      <c r="R32" s="15">
        <f t="shared" si="3"/>
        <v>6000</v>
      </c>
      <c r="S32" s="15">
        <f t="shared" si="4"/>
        <v>24000</v>
      </c>
    </row>
    <row r="33" spans="2:19" x14ac:dyDescent="0.2">
      <c r="B33" s="3" t="s">
        <v>1</v>
      </c>
      <c r="C33" s="10">
        <v>6500</v>
      </c>
      <c r="D33" s="10">
        <v>6500</v>
      </c>
      <c r="E33" s="10">
        <v>6500</v>
      </c>
      <c r="F33" s="12">
        <f t="shared" si="0"/>
        <v>19500</v>
      </c>
      <c r="G33" s="10">
        <v>6825</v>
      </c>
      <c r="H33" s="10">
        <v>6825</v>
      </c>
      <c r="I33" s="10">
        <v>6825</v>
      </c>
      <c r="J33" s="12">
        <f t="shared" si="1"/>
        <v>20475</v>
      </c>
      <c r="K33" s="10">
        <v>6175</v>
      </c>
      <c r="L33" s="10">
        <v>6175</v>
      </c>
      <c r="M33" s="10">
        <v>6175</v>
      </c>
      <c r="N33" s="12">
        <f t="shared" si="2"/>
        <v>18525</v>
      </c>
      <c r="O33" s="10">
        <v>6500</v>
      </c>
      <c r="P33" s="10">
        <v>6825</v>
      </c>
      <c r="Q33" s="10">
        <v>6175</v>
      </c>
      <c r="R33" s="15">
        <f t="shared" si="3"/>
        <v>19500</v>
      </c>
      <c r="S33" s="15">
        <f t="shared" si="4"/>
        <v>78000</v>
      </c>
    </row>
    <row r="34" spans="2:19" x14ac:dyDescent="0.2">
      <c r="B34" s="3" t="s">
        <v>43</v>
      </c>
      <c r="C34" s="10">
        <f>500*4</f>
        <v>2000</v>
      </c>
      <c r="D34" s="10">
        <f t="shared" ref="D34:E34" si="17">500*4</f>
        <v>2000</v>
      </c>
      <c r="E34" s="10">
        <f t="shared" si="17"/>
        <v>2000</v>
      </c>
      <c r="F34" s="12">
        <f t="shared" si="0"/>
        <v>6000</v>
      </c>
      <c r="G34" s="10">
        <f>(500*4)*1.05</f>
        <v>2100</v>
      </c>
      <c r="H34" s="10">
        <f>(500*4)*1.05</f>
        <v>2100</v>
      </c>
      <c r="I34" s="10">
        <f>(500*4)*1.05</f>
        <v>2100</v>
      </c>
      <c r="J34" s="12">
        <f t="shared" si="1"/>
        <v>6300</v>
      </c>
      <c r="K34" s="10">
        <f>(500*4)*0.95</f>
        <v>1900</v>
      </c>
      <c r="L34" s="10">
        <f>(500*4)*0.95</f>
        <v>1900</v>
      </c>
      <c r="M34" s="10">
        <f>(500*4)*0.95</f>
        <v>1900</v>
      </c>
      <c r="N34" s="12">
        <f t="shared" si="2"/>
        <v>5700</v>
      </c>
      <c r="O34" s="10">
        <f>500*4</f>
        <v>2000</v>
      </c>
      <c r="P34" s="10">
        <f>(500*4)*1.05</f>
        <v>2100</v>
      </c>
      <c r="Q34" s="10">
        <f>(500*4)*0.95</f>
        <v>1900</v>
      </c>
      <c r="R34" s="15">
        <f t="shared" si="3"/>
        <v>6000</v>
      </c>
      <c r="S34" s="15">
        <f t="shared" si="4"/>
        <v>24000</v>
      </c>
    </row>
    <row r="35" spans="2:19" x14ac:dyDescent="0.2">
      <c r="B35" s="3" t="s">
        <v>3</v>
      </c>
      <c r="C35" s="10">
        <v>1500</v>
      </c>
      <c r="D35" s="10">
        <v>1500</v>
      </c>
      <c r="E35" s="10">
        <v>1500</v>
      </c>
      <c r="F35" s="12">
        <f t="shared" si="0"/>
        <v>4500</v>
      </c>
      <c r="G35" s="10">
        <v>1575</v>
      </c>
      <c r="H35" s="10">
        <v>1575</v>
      </c>
      <c r="I35" s="10">
        <v>1575</v>
      </c>
      <c r="J35" s="12">
        <f t="shared" si="1"/>
        <v>4725</v>
      </c>
      <c r="K35" s="10">
        <v>1425</v>
      </c>
      <c r="L35" s="10">
        <v>1425</v>
      </c>
      <c r="M35" s="10">
        <v>1425</v>
      </c>
      <c r="N35" s="12">
        <f t="shared" si="2"/>
        <v>4275</v>
      </c>
      <c r="O35" s="10">
        <v>1500</v>
      </c>
      <c r="P35" s="10">
        <v>1575</v>
      </c>
      <c r="Q35" s="10">
        <v>1425</v>
      </c>
      <c r="R35" s="15">
        <f t="shared" si="3"/>
        <v>4500</v>
      </c>
      <c r="S35" s="15">
        <f t="shared" si="4"/>
        <v>18000</v>
      </c>
    </row>
    <row r="36" spans="2:19" s="8" customFormat="1" x14ac:dyDescent="0.2">
      <c r="B36" s="4" t="s">
        <v>0</v>
      </c>
      <c r="C36" s="13">
        <f>SUM(C7:C35)</f>
        <v>247000</v>
      </c>
      <c r="D36" s="13">
        <f t="shared" ref="D36:S36" si="18">SUM(D7:D35)</f>
        <v>247000</v>
      </c>
      <c r="E36" s="13">
        <f t="shared" si="18"/>
        <v>247000</v>
      </c>
      <c r="F36" s="13">
        <f t="shared" si="18"/>
        <v>741000</v>
      </c>
      <c r="G36" s="13">
        <f t="shared" si="18"/>
        <v>258600</v>
      </c>
      <c r="H36" s="13">
        <f t="shared" si="18"/>
        <v>258600</v>
      </c>
      <c r="I36" s="13">
        <f t="shared" si="18"/>
        <v>258600</v>
      </c>
      <c r="J36" s="13">
        <f t="shared" si="18"/>
        <v>775800</v>
      </c>
      <c r="K36" s="13">
        <f t="shared" si="18"/>
        <v>235400</v>
      </c>
      <c r="L36" s="13">
        <f t="shared" si="18"/>
        <v>235400</v>
      </c>
      <c r="M36" s="13">
        <f t="shared" si="18"/>
        <v>235400</v>
      </c>
      <c r="N36" s="13">
        <f t="shared" si="18"/>
        <v>706200</v>
      </c>
      <c r="O36" s="13">
        <f t="shared" si="18"/>
        <v>247000</v>
      </c>
      <c r="P36" s="13">
        <f t="shared" si="18"/>
        <v>258600</v>
      </c>
      <c r="Q36" s="13">
        <f t="shared" si="18"/>
        <v>235400</v>
      </c>
      <c r="R36" s="16">
        <f t="shared" si="18"/>
        <v>741000</v>
      </c>
      <c r="S36" s="16">
        <f t="shared" si="18"/>
        <v>2964000</v>
      </c>
    </row>
    <row r="37" spans="2:19" x14ac:dyDescent="0.2"/>
    <row r="38" spans="2:19" x14ac:dyDescent="0.2"/>
  </sheetData>
  <mergeCells count="1">
    <mergeCell ref="B4:S4"/>
  </mergeCells>
  <pageMargins left="0.7" right="0.7" top="0.75" bottom="0.75" header="0.3" footer="0.3"/>
  <ignoredErrors>
    <ignoredError sqref="J21:J35 F21:F35 N21:N3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T37"/>
  <sheetViews>
    <sheetView workbookViewId="0">
      <selection activeCell="C7" sqref="C7:E34"/>
    </sheetView>
  </sheetViews>
  <sheetFormatPr defaultColWidth="0" defaultRowHeight="14.25" zeroHeight="1" x14ac:dyDescent="0.2"/>
  <cols>
    <col min="1" max="1" width="9" style="19" customWidth="1"/>
    <col min="2" max="2" width="34.75" style="22" bestFit="1" customWidth="1"/>
    <col min="3" max="3" width="13.125" style="19" customWidth="1"/>
    <col min="4" max="4" width="13.5" style="19" customWidth="1"/>
    <col min="5" max="5" width="12.75" style="19" customWidth="1"/>
    <col min="6" max="6" width="13.75" style="21" bestFit="1" customWidth="1"/>
    <col min="7" max="7" width="13.375" style="19" customWidth="1"/>
    <col min="8" max="8" width="13" style="19" customWidth="1"/>
    <col min="9" max="9" width="12.375" style="19" customWidth="1"/>
    <col min="10" max="10" width="15.25" style="21" customWidth="1"/>
    <col min="11" max="11" width="13.125" style="19" customWidth="1"/>
    <col min="12" max="12" width="13.625" style="19" customWidth="1"/>
    <col min="13" max="13" width="12.875" style="19" customWidth="1"/>
    <col min="14" max="14" width="15" style="21" customWidth="1"/>
    <col min="15" max="15" width="12.375" style="19" customWidth="1"/>
    <col min="16" max="16" width="13.125" style="19" customWidth="1"/>
    <col min="17" max="17" width="12.75" style="19" customWidth="1"/>
    <col min="18" max="18" width="14.625" style="21" customWidth="1"/>
    <col min="19" max="19" width="14" style="21" bestFit="1" customWidth="1"/>
    <col min="20" max="20" width="9" style="19" customWidth="1"/>
    <col min="21" max="16384" width="9" style="19" hidden="1"/>
  </cols>
  <sheetData>
    <row r="1" spans="2:19" ht="39" thickBot="1" x14ac:dyDescent="0.4">
      <c r="D1" s="31" t="s">
        <v>66</v>
      </c>
      <c r="E1" s="1"/>
      <c r="F1" s="1"/>
    </row>
    <row r="2" spans="2:19" x14ac:dyDescent="0.2">
      <c r="D2" s="8"/>
      <c r="E2" s="11"/>
      <c r="F2" s="11"/>
    </row>
    <row r="3" spans="2:19" x14ac:dyDescent="0.2"/>
    <row r="4" spans="2:19" ht="20.25" customHeight="1" x14ac:dyDescent="0.25">
      <c r="B4" s="90" t="s">
        <v>17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2:19" x14ac:dyDescent="0.2"/>
    <row r="6" spans="2:19" s="20" customFormat="1" ht="28.5" x14ac:dyDescent="0.35">
      <c r="B6" s="6" t="str">
        <f>+'3. Previsão de Despesas_Custos'!B6</f>
        <v>Descrição</v>
      </c>
      <c r="C6" s="6" t="str">
        <f>+'3. Previsão de Despesas_Custos'!C6</f>
        <v>Janeiro</v>
      </c>
      <c r="D6" s="6" t="str">
        <f>+'3. Previsão de Despesas_Custos'!D6</f>
        <v>Fevereiro</v>
      </c>
      <c r="E6" s="6" t="str">
        <f>+'3. Previsão de Despesas_Custos'!E6</f>
        <v>Março</v>
      </c>
      <c r="F6" s="6" t="str">
        <f>+'3. Previsão de Despesas_Custos'!F6</f>
        <v>I º Trimestre</v>
      </c>
      <c r="G6" s="6" t="str">
        <f>+'3. Previsão de Despesas_Custos'!G6</f>
        <v>Abril</v>
      </c>
      <c r="H6" s="6" t="str">
        <f>+'3. Previsão de Despesas_Custos'!H6</f>
        <v>Maio</v>
      </c>
      <c r="I6" s="6" t="str">
        <f>+'3. Previsão de Despesas_Custos'!I6</f>
        <v>Junho</v>
      </c>
      <c r="J6" s="6" t="str">
        <f>+'3. Previsão de Despesas_Custos'!J6</f>
        <v>II º Trimestre</v>
      </c>
      <c r="K6" s="6" t="str">
        <f>+'3. Previsão de Despesas_Custos'!K6</f>
        <v>Julho</v>
      </c>
      <c r="L6" s="6" t="str">
        <f>+'3. Previsão de Despesas_Custos'!L6</f>
        <v>Agosto</v>
      </c>
      <c r="M6" s="6" t="str">
        <f>+'3. Previsão de Despesas_Custos'!M6</f>
        <v>Setembro</v>
      </c>
      <c r="N6" s="6" t="str">
        <f>+'3. Previsão de Despesas_Custos'!N6</f>
        <v>III º Trimestre</v>
      </c>
      <c r="O6" s="6" t="str">
        <f>+'3. Previsão de Despesas_Custos'!O6</f>
        <v>Outubro</v>
      </c>
      <c r="P6" s="6" t="str">
        <f>+'3. Previsão de Despesas_Custos'!P6</f>
        <v>Novembro</v>
      </c>
      <c r="Q6" s="6" t="str">
        <f>+'3. Previsão de Despesas_Custos'!Q6</f>
        <v>Dezembro</v>
      </c>
      <c r="R6" s="6" t="str">
        <f>+'3. Previsão de Despesas_Custos'!R6</f>
        <v>IV º Trimestre</v>
      </c>
      <c r="S6" s="6" t="str">
        <f>+'3. Previsão de Despesas_Custos'!S6</f>
        <v>Total</v>
      </c>
    </row>
    <row r="7" spans="2:19" x14ac:dyDescent="0.2">
      <c r="B7" s="36" t="str">
        <f>+'3. Previsão de Despesas_Custos'!B7</f>
        <v>Alimentação</v>
      </c>
      <c r="C7" s="10">
        <f>+'3. Previsão de Despesas_Custos'!C7*90%</f>
        <v>54000</v>
      </c>
      <c r="D7" s="10">
        <f>+'3. Previsão de Despesas_Custos'!D7*80%</f>
        <v>48000</v>
      </c>
      <c r="E7" s="10">
        <f>+'3. Previsão de Despesas_Custos'!E7*92%</f>
        <v>55200</v>
      </c>
      <c r="F7" s="12">
        <f>SUM(C7:E7)</f>
        <v>157200</v>
      </c>
      <c r="G7" s="10">
        <f>+'3. Previsão de Despesas_Custos'!G7*93%</f>
        <v>58590</v>
      </c>
      <c r="H7" s="10">
        <f>+'3. Previsão de Despesas_Custos'!H7*88%</f>
        <v>55440</v>
      </c>
      <c r="I7" s="10">
        <f>+'3. Previsão de Despesas_Custos'!I7*95%</f>
        <v>59850</v>
      </c>
      <c r="J7" s="12">
        <f>SUM(G7:I7)</f>
        <v>173880</v>
      </c>
      <c r="K7" s="10">
        <f>+'3. Previsão de Despesas_Custos'!K7*98%</f>
        <v>55860</v>
      </c>
      <c r="L7" s="10">
        <f>+'3. Previsão de Despesas_Custos'!L7*89%</f>
        <v>50730</v>
      </c>
      <c r="M7" s="10">
        <f>+'3. Previsão de Despesas_Custos'!M7*91.5%</f>
        <v>52155</v>
      </c>
      <c r="N7" s="12">
        <f>SUM(K7:M7)</f>
        <v>158745</v>
      </c>
      <c r="O7" s="10">
        <f>+'3. Previsão de Despesas_Custos'!O7*70%</f>
        <v>42000</v>
      </c>
      <c r="P7" s="10">
        <f>+'3. Previsão de Despesas_Custos'!P7*50%</f>
        <v>31500</v>
      </c>
      <c r="Q7" s="10">
        <f>+'3. Previsão de Despesas_Custos'!Q7*115%</f>
        <v>65550</v>
      </c>
      <c r="R7" s="12">
        <f>SUM(O7:Q7)</f>
        <v>139050</v>
      </c>
      <c r="S7" s="12">
        <f>+F7+J7+N7+R7</f>
        <v>628875</v>
      </c>
    </row>
    <row r="8" spans="2:19" x14ac:dyDescent="0.2">
      <c r="B8" s="36" t="str">
        <f>+'3. Previsão de Despesas_Custos'!B8</f>
        <v>Luz</v>
      </c>
      <c r="C8" s="10">
        <f>+'3. Previsão de Despesas_Custos'!C8*91%</f>
        <v>9100</v>
      </c>
      <c r="D8" s="10">
        <f>+'3. Previsão de Despesas_Custos'!D8*83%</f>
        <v>8300</v>
      </c>
      <c r="E8" s="10">
        <f>+'3. Previsão de Despesas_Custos'!E8*94%</f>
        <v>9400</v>
      </c>
      <c r="F8" s="12">
        <f t="shared" ref="F8:F35" si="0">SUM(C8:E8)</f>
        <v>26800</v>
      </c>
      <c r="G8" s="10">
        <f>+'3. Previsão de Despesas_Custos'!G8*91%</f>
        <v>9555</v>
      </c>
      <c r="H8" s="10">
        <f>+'3. Previsão de Despesas_Custos'!H8*89%</f>
        <v>9345</v>
      </c>
      <c r="I8" s="10">
        <f>+'3. Previsão de Despesas_Custos'!I8*98%</f>
        <v>10290</v>
      </c>
      <c r="J8" s="12">
        <f t="shared" ref="J8:J35" si="1">SUM(G8:I8)</f>
        <v>29190</v>
      </c>
      <c r="K8" s="10">
        <f>+'3. Previsão de Despesas_Custos'!K8*99%</f>
        <v>9405</v>
      </c>
      <c r="L8" s="10">
        <f>+'3. Previsão de Despesas_Custos'!L8*87%</f>
        <v>8265</v>
      </c>
      <c r="M8" s="10">
        <f>+'3. Previsão de Despesas_Custos'!M8*91.7%</f>
        <v>8711.5</v>
      </c>
      <c r="N8" s="12">
        <f t="shared" ref="N8:N35" si="2">SUM(K8:M8)</f>
        <v>26381.5</v>
      </c>
      <c r="O8" s="10">
        <f>+'3. Previsão de Despesas_Custos'!O8*75%</f>
        <v>7500</v>
      </c>
      <c r="P8" s="10">
        <f>+'3. Previsão de Despesas_Custos'!P8*60%</f>
        <v>6300</v>
      </c>
      <c r="Q8" s="10">
        <f>+'3. Previsão de Despesas_Custos'!Q8*118%</f>
        <v>11210</v>
      </c>
      <c r="R8" s="12">
        <f t="shared" ref="R8:R35" si="3">SUM(O8:Q8)</f>
        <v>25010</v>
      </c>
      <c r="S8" s="12">
        <f t="shared" ref="S8:S35" si="4">+F8+J8+N8+R8</f>
        <v>107381.5</v>
      </c>
    </row>
    <row r="9" spans="2:19" x14ac:dyDescent="0.2">
      <c r="B9" s="36" t="str">
        <f>+'3. Previsão de Despesas_Custos'!B9</f>
        <v>Água</v>
      </c>
      <c r="C9" s="10">
        <f>+'3. Previsão de Despesas_Custos'!C9*90%</f>
        <v>3150</v>
      </c>
      <c r="D9" s="10">
        <f>+'3. Previsão de Despesas_Custos'!D9*80%</f>
        <v>2800</v>
      </c>
      <c r="E9" s="10">
        <f>+'3. Previsão de Despesas_Custos'!E9*92%</f>
        <v>3220</v>
      </c>
      <c r="F9" s="12">
        <f t="shared" si="0"/>
        <v>9170</v>
      </c>
      <c r="G9" s="10">
        <f>+'3. Previsão de Despesas_Custos'!G9*93%</f>
        <v>3417.75</v>
      </c>
      <c r="H9" s="10">
        <f>+'3. Previsão de Despesas_Custos'!H9*88%</f>
        <v>3234</v>
      </c>
      <c r="I9" s="10">
        <f>+'3. Previsão de Despesas_Custos'!I9*95%</f>
        <v>3491.25</v>
      </c>
      <c r="J9" s="12">
        <f t="shared" si="1"/>
        <v>10143</v>
      </c>
      <c r="K9" s="10">
        <f>+'3. Previsão de Despesas_Custos'!K9*98%</f>
        <v>3258.5</v>
      </c>
      <c r="L9" s="10">
        <f>+'3. Previsão de Despesas_Custos'!L9*89%</f>
        <v>2959.25</v>
      </c>
      <c r="M9" s="10">
        <f>+'3. Previsão de Despesas_Custos'!M9*91.5%</f>
        <v>3042.375</v>
      </c>
      <c r="N9" s="12">
        <f t="shared" si="2"/>
        <v>9260.125</v>
      </c>
      <c r="O9" s="10">
        <f>+'3. Previsão de Despesas_Custos'!O9*70%</f>
        <v>2450</v>
      </c>
      <c r="P9" s="10">
        <f>+'3. Previsão de Despesas_Custos'!P9*50%</f>
        <v>1837.5</v>
      </c>
      <c r="Q9" s="10">
        <f>+'3. Previsão de Despesas_Custos'!Q9*115%</f>
        <v>3823.7499999999995</v>
      </c>
      <c r="R9" s="12">
        <f t="shared" si="3"/>
        <v>8111.25</v>
      </c>
      <c r="S9" s="12">
        <f t="shared" si="4"/>
        <v>36684.375</v>
      </c>
    </row>
    <row r="10" spans="2:19" x14ac:dyDescent="0.2">
      <c r="B10" s="36" t="str">
        <f>+'3. Previsão de Despesas_Custos'!B10</f>
        <v>Gás</v>
      </c>
      <c r="C10" s="10">
        <f>+'3. Previsão de Despesas_Custos'!C10*90%</f>
        <v>2250</v>
      </c>
      <c r="D10" s="10">
        <f>+'3. Previsão de Despesas_Custos'!D10*80%</f>
        <v>2000</v>
      </c>
      <c r="E10" s="10">
        <f>+'3. Previsão de Despesas_Custos'!E10*92%</f>
        <v>2300</v>
      </c>
      <c r="F10" s="12">
        <f t="shared" si="0"/>
        <v>6550</v>
      </c>
      <c r="G10" s="10">
        <f>+'3. Previsão de Despesas_Custos'!G10*93%</f>
        <v>2441.25</v>
      </c>
      <c r="H10" s="10">
        <f>+'3. Previsão de Despesas_Custos'!H10*88%</f>
        <v>2310</v>
      </c>
      <c r="I10" s="10">
        <f>+'3. Previsão de Despesas_Custos'!I10*95%</f>
        <v>2493.75</v>
      </c>
      <c r="J10" s="12">
        <f t="shared" si="1"/>
        <v>7245</v>
      </c>
      <c r="K10" s="10">
        <f>+'3. Previsão de Despesas_Custos'!K10*98%</f>
        <v>2327.5</v>
      </c>
      <c r="L10" s="10">
        <f>+'3. Previsão de Despesas_Custos'!L10*89%</f>
        <v>2113.75</v>
      </c>
      <c r="M10" s="10">
        <f>+'3. Previsão de Despesas_Custos'!M10*91.5%</f>
        <v>2173.125</v>
      </c>
      <c r="N10" s="12">
        <f t="shared" si="2"/>
        <v>6614.375</v>
      </c>
      <c r="O10" s="10">
        <f>+'3. Previsão de Despesas_Custos'!O10*70%</f>
        <v>1750</v>
      </c>
      <c r="P10" s="10">
        <f>+'3. Previsão de Despesas_Custos'!P10*50%</f>
        <v>1312.5</v>
      </c>
      <c r="Q10" s="10">
        <f>+'3. Previsão de Despesas_Custos'!Q10*115%</f>
        <v>2731.25</v>
      </c>
      <c r="R10" s="12">
        <f t="shared" si="3"/>
        <v>5793.75</v>
      </c>
      <c r="S10" s="12">
        <f t="shared" si="4"/>
        <v>26203.125</v>
      </c>
    </row>
    <row r="11" spans="2:19" x14ac:dyDescent="0.2">
      <c r="B11" s="36" t="str">
        <f>+'3. Previsão de Despesas_Custos'!B11</f>
        <v>Renda de Casa</v>
      </c>
      <c r="C11" s="10">
        <f>+'3. Previsão de Despesas_Custos'!C11*90%</f>
        <v>27000</v>
      </c>
      <c r="D11" s="10">
        <f>+'3. Previsão de Despesas_Custos'!D11*80%</f>
        <v>24000</v>
      </c>
      <c r="E11" s="10">
        <f>+'3. Previsão de Despesas_Custos'!E11*92%</f>
        <v>27600</v>
      </c>
      <c r="F11" s="12">
        <f t="shared" si="0"/>
        <v>78600</v>
      </c>
      <c r="G11" s="10">
        <f>+'3. Previsão de Despesas_Custos'!G11*93%</f>
        <v>29295</v>
      </c>
      <c r="H11" s="10">
        <f>+'3. Previsão de Despesas_Custos'!H11*88%</f>
        <v>27720</v>
      </c>
      <c r="I11" s="10">
        <f>+'3. Previsão de Despesas_Custos'!I11*95%</f>
        <v>29925</v>
      </c>
      <c r="J11" s="12">
        <f t="shared" si="1"/>
        <v>86940</v>
      </c>
      <c r="K11" s="10">
        <f>+'3. Previsão de Despesas_Custos'!K11*98%</f>
        <v>27930</v>
      </c>
      <c r="L11" s="10">
        <f>+'3. Previsão de Despesas_Custos'!L11*89%</f>
        <v>25365</v>
      </c>
      <c r="M11" s="10">
        <f>+'3. Previsão de Despesas_Custos'!M11*91.5%</f>
        <v>26077.5</v>
      </c>
      <c r="N11" s="12">
        <f t="shared" si="2"/>
        <v>79372.5</v>
      </c>
      <c r="O11" s="10">
        <f>+'3. Previsão de Despesas_Custos'!O11*70%</f>
        <v>21000</v>
      </c>
      <c r="P11" s="10">
        <f>+'3. Previsão de Despesas_Custos'!P11*50%</f>
        <v>15750</v>
      </c>
      <c r="Q11" s="10">
        <f>+'3. Previsão de Despesas_Custos'!Q11*115%</f>
        <v>32775</v>
      </c>
      <c r="R11" s="12">
        <f t="shared" si="3"/>
        <v>69525</v>
      </c>
      <c r="S11" s="12">
        <f t="shared" si="4"/>
        <v>314437.5</v>
      </c>
    </row>
    <row r="12" spans="2:19" x14ac:dyDescent="0.2">
      <c r="B12" s="36" t="str">
        <f>+'3. Previsão de Despesas_Custos'!B12</f>
        <v>Telefone</v>
      </c>
      <c r="C12" s="10">
        <f>+'3. Previsão de Despesas_Custos'!C12*90%</f>
        <v>3600</v>
      </c>
      <c r="D12" s="10">
        <f>+'3. Previsão de Despesas_Custos'!D12*80%</f>
        <v>3200</v>
      </c>
      <c r="E12" s="10">
        <f>+'3. Previsão de Despesas_Custos'!E12*92%</f>
        <v>3680</v>
      </c>
      <c r="F12" s="12">
        <f t="shared" si="0"/>
        <v>10480</v>
      </c>
      <c r="G12" s="10">
        <f>+'3. Previsão de Despesas_Custos'!G12*93%</f>
        <v>3906</v>
      </c>
      <c r="H12" s="10">
        <f>+'3. Previsão de Despesas_Custos'!H12*88%</f>
        <v>3696</v>
      </c>
      <c r="I12" s="10">
        <f>+'3. Previsão de Despesas_Custos'!I12*95%</f>
        <v>3990</v>
      </c>
      <c r="J12" s="12">
        <f t="shared" si="1"/>
        <v>11592</v>
      </c>
      <c r="K12" s="10">
        <f>+'3. Previsão de Despesas_Custos'!K12*98%</f>
        <v>3724</v>
      </c>
      <c r="L12" s="10">
        <f>+'3. Previsão de Despesas_Custos'!L12*89%</f>
        <v>3382</v>
      </c>
      <c r="M12" s="10">
        <f>+'3. Previsão de Despesas_Custos'!M12*91.5%</f>
        <v>3477</v>
      </c>
      <c r="N12" s="12">
        <f t="shared" si="2"/>
        <v>10583</v>
      </c>
      <c r="O12" s="10">
        <f>+'3. Previsão de Despesas_Custos'!O12*70%</f>
        <v>2800</v>
      </c>
      <c r="P12" s="10">
        <f>+'3. Previsão de Despesas_Custos'!P12*50%</f>
        <v>2100</v>
      </c>
      <c r="Q12" s="10">
        <f>+'3. Previsão de Despesas_Custos'!Q12*115%</f>
        <v>4370</v>
      </c>
      <c r="R12" s="12">
        <f t="shared" si="3"/>
        <v>9270</v>
      </c>
      <c r="S12" s="12">
        <f t="shared" si="4"/>
        <v>41925</v>
      </c>
    </row>
    <row r="13" spans="2:19" x14ac:dyDescent="0.2">
      <c r="B13" s="36" t="str">
        <f>+'3. Previsão de Despesas_Custos'!B13</f>
        <v>Internet</v>
      </c>
      <c r="C13" s="10">
        <f>+'3. Previsão de Despesas_Custos'!C13*90%</f>
        <v>1350</v>
      </c>
      <c r="D13" s="10">
        <f>+'3. Previsão de Despesas_Custos'!D13*80%</f>
        <v>1200</v>
      </c>
      <c r="E13" s="10">
        <f>+'3. Previsão de Despesas_Custos'!E13*92%</f>
        <v>1380</v>
      </c>
      <c r="F13" s="12">
        <f t="shared" si="0"/>
        <v>3930</v>
      </c>
      <c r="G13" s="10">
        <f>+'3. Previsão de Despesas_Custos'!G13*93%</f>
        <v>1464.75</v>
      </c>
      <c r="H13" s="10">
        <f>+'3. Previsão de Despesas_Custos'!H13*88%</f>
        <v>1386</v>
      </c>
      <c r="I13" s="10">
        <f>+'3. Previsão de Despesas_Custos'!I13*95%</f>
        <v>1496.25</v>
      </c>
      <c r="J13" s="12">
        <f t="shared" si="1"/>
        <v>4347</v>
      </c>
      <c r="K13" s="10">
        <f>+'3. Previsão de Despesas_Custos'!K13*98%</f>
        <v>1396.5</v>
      </c>
      <c r="L13" s="10">
        <f>+'3. Previsão de Despesas_Custos'!L13*89%</f>
        <v>1268.25</v>
      </c>
      <c r="M13" s="10">
        <f>+'3. Previsão de Despesas_Custos'!M13*91.5%</f>
        <v>1303.875</v>
      </c>
      <c r="N13" s="12">
        <f t="shared" si="2"/>
        <v>3968.625</v>
      </c>
      <c r="O13" s="10">
        <f>+'3. Previsão de Despesas_Custos'!O13*70%</f>
        <v>1050</v>
      </c>
      <c r="P13" s="10">
        <f>+'3. Previsão de Despesas_Custos'!P13*50%</f>
        <v>787.5</v>
      </c>
      <c r="Q13" s="10">
        <f>+'3. Previsão de Despesas_Custos'!Q13*115%</f>
        <v>1638.7499999999998</v>
      </c>
      <c r="R13" s="12">
        <f t="shared" si="3"/>
        <v>3476.25</v>
      </c>
      <c r="S13" s="12">
        <f t="shared" si="4"/>
        <v>15721.875</v>
      </c>
    </row>
    <row r="14" spans="2:19" x14ac:dyDescent="0.2">
      <c r="B14" s="36" t="str">
        <f>+'3. Previsão de Despesas_Custos'!B14</f>
        <v>TV</v>
      </c>
      <c r="C14" s="10">
        <f>+'3. Previsão de Despesas_Custos'!C14*90%</f>
        <v>4500</v>
      </c>
      <c r="D14" s="10">
        <f>+'3. Previsão de Despesas_Custos'!D14*80%</f>
        <v>4000</v>
      </c>
      <c r="E14" s="10">
        <f>+'3. Previsão de Despesas_Custos'!E14*92%</f>
        <v>4600</v>
      </c>
      <c r="F14" s="12">
        <f t="shared" si="0"/>
        <v>13100</v>
      </c>
      <c r="G14" s="10">
        <f>+'3. Previsão de Despesas_Custos'!G14*93%</f>
        <v>4882.5</v>
      </c>
      <c r="H14" s="10">
        <f>+'3. Previsão de Despesas_Custos'!H14*88%</f>
        <v>4620</v>
      </c>
      <c r="I14" s="10">
        <f>+'3. Previsão de Despesas_Custos'!I14*95%</f>
        <v>4987.5</v>
      </c>
      <c r="J14" s="12">
        <f t="shared" si="1"/>
        <v>14490</v>
      </c>
      <c r="K14" s="10">
        <f>+'3. Previsão de Despesas_Custos'!K14*98%</f>
        <v>4655</v>
      </c>
      <c r="L14" s="10">
        <f>+'3. Previsão de Despesas_Custos'!L14*89%</f>
        <v>4227.5</v>
      </c>
      <c r="M14" s="10">
        <f>+'3. Previsão de Despesas_Custos'!M14*91.5%</f>
        <v>4346.25</v>
      </c>
      <c r="N14" s="12">
        <f t="shared" si="2"/>
        <v>13228.75</v>
      </c>
      <c r="O14" s="10">
        <f>+'3. Previsão de Despesas_Custos'!O14*70%</f>
        <v>3500</v>
      </c>
      <c r="P14" s="10">
        <f>+'3. Previsão de Despesas_Custos'!P14*50%</f>
        <v>2625</v>
      </c>
      <c r="Q14" s="10">
        <f>+'3. Previsão de Despesas_Custos'!Q14*115%</f>
        <v>5462.5</v>
      </c>
      <c r="R14" s="12">
        <f t="shared" si="3"/>
        <v>11587.5</v>
      </c>
      <c r="S14" s="12">
        <f t="shared" si="4"/>
        <v>52406.25</v>
      </c>
    </row>
    <row r="15" spans="2:19" x14ac:dyDescent="0.2">
      <c r="B15" s="36" t="str">
        <f>+'3. Previsão de Despesas_Custos'!B15</f>
        <v>Taxa de Lixo</v>
      </c>
      <c r="C15" s="10">
        <f>+'3. Previsão de Despesas_Custos'!C15*90%</f>
        <v>450</v>
      </c>
      <c r="D15" s="10">
        <f>+'3. Previsão de Despesas_Custos'!D15*80%</f>
        <v>400</v>
      </c>
      <c r="E15" s="10">
        <f>+'3. Previsão de Despesas_Custos'!E15*92%</f>
        <v>460</v>
      </c>
      <c r="F15" s="12">
        <f t="shared" si="0"/>
        <v>1310</v>
      </c>
      <c r="G15" s="10">
        <f>+'3. Previsão de Despesas_Custos'!G15*93%</f>
        <v>488.25</v>
      </c>
      <c r="H15" s="10">
        <f>+'3. Previsão de Despesas_Custos'!H15*88%</f>
        <v>462</v>
      </c>
      <c r="I15" s="10">
        <f>+'3. Previsão de Despesas_Custos'!I15*95%</f>
        <v>498.75</v>
      </c>
      <c r="J15" s="12">
        <f t="shared" si="1"/>
        <v>1449</v>
      </c>
      <c r="K15" s="10">
        <f>+'3. Previsão de Despesas_Custos'!K15*98%</f>
        <v>465.5</v>
      </c>
      <c r="L15" s="10">
        <f>+'3. Previsão de Despesas_Custos'!L15*89%</f>
        <v>422.75</v>
      </c>
      <c r="M15" s="10">
        <f>+'3. Previsão de Despesas_Custos'!M15*91.5%</f>
        <v>434.625</v>
      </c>
      <c r="N15" s="12">
        <f t="shared" si="2"/>
        <v>1322.875</v>
      </c>
      <c r="O15" s="10">
        <f>+'3. Previsão de Despesas_Custos'!O15*70%</f>
        <v>350</v>
      </c>
      <c r="P15" s="10">
        <f>+'3. Previsão de Despesas_Custos'!P15*50%</f>
        <v>262.5</v>
      </c>
      <c r="Q15" s="10">
        <f>+'3. Previsão de Despesas_Custos'!Q15*115%</f>
        <v>546.25</v>
      </c>
      <c r="R15" s="12">
        <f t="shared" si="3"/>
        <v>1158.75</v>
      </c>
      <c r="S15" s="12">
        <f t="shared" si="4"/>
        <v>5240.625</v>
      </c>
    </row>
    <row r="16" spans="2:19" x14ac:dyDescent="0.2">
      <c r="B16" s="36" t="str">
        <f>+'3. Previsão de Despesas_Custos'!B16</f>
        <v>Empregados Domésticos</v>
      </c>
      <c r="C16" s="10">
        <f>+'3. Previsão de Despesas_Custos'!C16*90%</f>
        <v>11250</v>
      </c>
      <c r="D16" s="10">
        <f>+'3. Previsão de Despesas_Custos'!D16*80%</f>
        <v>10000</v>
      </c>
      <c r="E16" s="10">
        <f>+'3. Previsão de Despesas_Custos'!E16*92%</f>
        <v>11500</v>
      </c>
      <c r="F16" s="12">
        <f t="shared" si="0"/>
        <v>32750</v>
      </c>
      <c r="G16" s="10">
        <f>+'3. Previsão de Despesas_Custos'!G16*93%</f>
        <v>12206.25</v>
      </c>
      <c r="H16" s="10">
        <f>+'3. Previsão de Despesas_Custos'!H16*88%</f>
        <v>11550</v>
      </c>
      <c r="I16" s="10">
        <f>+'3. Previsão de Despesas_Custos'!I16*95%</f>
        <v>12468.75</v>
      </c>
      <c r="J16" s="12">
        <f t="shared" si="1"/>
        <v>36225</v>
      </c>
      <c r="K16" s="10">
        <f>+'3. Previsão de Despesas_Custos'!K16*98%</f>
        <v>11637.5</v>
      </c>
      <c r="L16" s="10">
        <f>+'3. Previsão de Despesas_Custos'!L16*89%</f>
        <v>10568.75</v>
      </c>
      <c r="M16" s="10">
        <f>+'3. Previsão de Despesas_Custos'!M16*91.5%</f>
        <v>10865.625</v>
      </c>
      <c r="N16" s="12">
        <f t="shared" si="2"/>
        <v>33071.875</v>
      </c>
      <c r="O16" s="10">
        <f>+'3. Previsão de Despesas_Custos'!O16*70%</f>
        <v>8750</v>
      </c>
      <c r="P16" s="10">
        <f>+'3. Previsão de Despesas_Custos'!P16*50%</f>
        <v>6562.5</v>
      </c>
      <c r="Q16" s="10">
        <f>+'3. Previsão de Despesas_Custos'!Q16*115%</f>
        <v>13656.249999999998</v>
      </c>
      <c r="R16" s="12">
        <f t="shared" si="3"/>
        <v>28968.75</v>
      </c>
      <c r="S16" s="12">
        <f t="shared" si="4"/>
        <v>131015.625</v>
      </c>
    </row>
    <row r="17" spans="2:19" x14ac:dyDescent="0.2">
      <c r="B17" s="36" t="str">
        <f>+'3. Previsão de Despesas_Custos'!B17</f>
        <v>Manutenção e / ou Reparações</v>
      </c>
      <c r="C17" s="10">
        <f>+'3. Previsão de Despesas_Custos'!C17*90%</f>
        <v>4500</v>
      </c>
      <c r="D17" s="10">
        <f>+'3. Previsão de Despesas_Custos'!D17*80%</f>
        <v>4000</v>
      </c>
      <c r="E17" s="10">
        <f>+'3. Previsão de Despesas_Custos'!E17*92%</f>
        <v>4600</v>
      </c>
      <c r="F17" s="12">
        <f t="shared" si="0"/>
        <v>13100</v>
      </c>
      <c r="G17" s="10">
        <f>+'3. Previsão de Despesas_Custos'!G17*93%</f>
        <v>4882.5</v>
      </c>
      <c r="H17" s="10">
        <f>+'3. Previsão de Despesas_Custos'!H17*88%</f>
        <v>4620</v>
      </c>
      <c r="I17" s="10">
        <f>+'3. Previsão de Despesas_Custos'!I17*95%</f>
        <v>4987.5</v>
      </c>
      <c r="J17" s="12">
        <f t="shared" si="1"/>
        <v>14490</v>
      </c>
      <c r="K17" s="10">
        <f>+'3. Previsão de Despesas_Custos'!K17*98%</f>
        <v>4655</v>
      </c>
      <c r="L17" s="10">
        <f>+'3. Previsão de Despesas_Custos'!L17*89%</f>
        <v>4227.5</v>
      </c>
      <c r="M17" s="10">
        <f>+'3. Previsão de Despesas_Custos'!M17*91.5%</f>
        <v>4346.25</v>
      </c>
      <c r="N17" s="12">
        <f t="shared" si="2"/>
        <v>13228.75</v>
      </c>
      <c r="O17" s="10">
        <f>+'3. Previsão de Despesas_Custos'!O17*70%</f>
        <v>3500</v>
      </c>
      <c r="P17" s="10">
        <f>+'3. Previsão de Despesas_Custos'!P17*50%</f>
        <v>2625</v>
      </c>
      <c r="Q17" s="10">
        <f>+'3. Previsão de Despesas_Custos'!Q17*115%</f>
        <v>5462.5</v>
      </c>
      <c r="R17" s="12">
        <f t="shared" si="3"/>
        <v>11587.5</v>
      </c>
      <c r="S17" s="12">
        <f t="shared" si="4"/>
        <v>52406.25</v>
      </c>
    </row>
    <row r="18" spans="2:19" x14ac:dyDescent="0.2">
      <c r="B18" s="36" t="str">
        <f>+'3. Previsão de Despesas_Custos'!B18</f>
        <v>Combustível</v>
      </c>
      <c r="C18" s="10">
        <f>+'3. Previsão de Despesas_Custos'!C18*90%</f>
        <v>9000</v>
      </c>
      <c r="D18" s="10">
        <f>+'3. Previsão de Despesas_Custos'!D18*80%</f>
        <v>8000</v>
      </c>
      <c r="E18" s="10">
        <f>+'3. Previsão de Despesas_Custos'!E18*92%</f>
        <v>9200</v>
      </c>
      <c r="F18" s="12">
        <f t="shared" si="0"/>
        <v>26200</v>
      </c>
      <c r="G18" s="10">
        <f>+'3. Previsão de Despesas_Custos'!G18*93%</f>
        <v>9765</v>
      </c>
      <c r="H18" s="10">
        <f>+'3. Previsão de Despesas_Custos'!H18*88%</f>
        <v>9240</v>
      </c>
      <c r="I18" s="10">
        <f>+'3. Previsão de Despesas_Custos'!I18*95%</f>
        <v>9975</v>
      </c>
      <c r="J18" s="12">
        <f t="shared" si="1"/>
        <v>28980</v>
      </c>
      <c r="K18" s="10">
        <f>+'3. Previsão de Despesas_Custos'!K18*98%</f>
        <v>9310</v>
      </c>
      <c r="L18" s="10">
        <f>+'3. Previsão de Despesas_Custos'!L18*89%</f>
        <v>8455</v>
      </c>
      <c r="M18" s="10">
        <f>+'3. Previsão de Despesas_Custos'!M18*91.5%</f>
        <v>8692.5</v>
      </c>
      <c r="N18" s="12">
        <f t="shared" si="2"/>
        <v>26457.5</v>
      </c>
      <c r="O18" s="10">
        <f>+'3. Previsão de Despesas_Custos'!O18*70%</f>
        <v>7000</v>
      </c>
      <c r="P18" s="10">
        <f>+'3. Previsão de Despesas_Custos'!P18*50%</f>
        <v>5250</v>
      </c>
      <c r="Q18" s="10">
        <f>+'3. Previsão de Despesas_Custos'!Q18*115%</f>
        <v>10925</v>
      </c>
      <c r="R18" s="12">
        <f t="shared" si="3"/>
        <v>23175</v>
      </c>
      <c r="S18" s="12">
        <f t="shared" si="4"/>
        <v>104812.5</v>
      </c>
    </row>
    <row r="19" spans="2:19" x14ac:dyDescent="0.2">
      <c r="B19" s="64" t="str">
        <f>+'3. Previsão de Despesas_Custos'!B19</f>
        <v>Mensalidade da Escola</v>
      </c>
      <c r="C19" s="10">
        <f>+'3. Previsão de Despesas_Custos'!C19*90%</f>
        <v>13500</v>
      </c>
      <c r="D19" s="10">
        <f>+'3. Previsão de Despesas_Custos'!D19*80%</f>
        <v>12000</v>
      </c>
      <c r="E19" s="10">
        <f>+'3. Previsão de Despesas_Custos'!E19*92%</f>
        <v>13800</v>
      </c>
      <c r="F19" s="12">
        <f t="shared" si="0"/>
        <v>39300</v>
      </c>
      <c r="G19" s="10">
        <f>+'3. Previsão de Despesas_Custos'!G19*93%</f>
        <v>14647.5</v>
      </c>
      <c r="H19" s="10">
        <f>+'3. Previsão de Despesas_Custos'!H19*88%</f>
        <v>13860</v>
      </c>
      <c r="I19" s="10">
        <f>+'3. Previsão de Despesas_Custos'!I19*95%</f>
        <v>14962.5</v>
      </c>
      <c r="J19" s="12">
        <f t="shared" si="1"/>
        <v>43470</v>
      </c>
      <c r="K19" s="10">
        <f>+'3. Previsão de Despesas_Custos'!K19*98%</f>
        <v>13965</v>
      </c>
      <c r="L19" s="10">
        <f>+'3. Previsão de Despesas_Custos'!L19*89%</f>
        <v>12682.5</v>
      </c>
      <c r="M19" s="10">
        <f>+'3. Previsão de Despesas_Custos'!M19*91.5%</f>
        <v>13038.75</v>
      </c>
      <c r="N19" s="12">
        <f t="shared" si="2"/>
        <v>39686.25</v>
      </c>
      <c r="O19" s="10">
        <f>+'3. Previsão de Despesas_Custos'!O19*70%</f>
        <v>10500</v>
      </c>
      <c r="P19" s="10">
        <f>+'3. Previsão de Despesas_Custos'!P19*50%</f>
        <v>7875</v>
      </c>
      <c r="Q19" s="10">
        <f>+'3. Previsão de Despesas_Custos'!Q19*115%</f>
        <v>16387.5</v>
      </c>
      <c r="R19" s="12">
        <f t="shared" si="3"/>
        <v>34762.5</v>
      </c>
      <c r="S19" s="12">
        <f t="shared" si="4"/>
        <v>157218.75</v>
      </c>
    </row>
    <row r="20" spans="2:19" x14ac:dyDescent="0.2">
      <c r="B20" s="36" t="str">
        <f>+'3. Previsão de Despesas_Custos'!B20</f>
        <v>Material Escolar</v>
      </c>
      <c r="C20" s="10">
        <f>+'3. Previsão de Despesas_Custos'!C20*90%</f>
        <v>3150</v>
      </c>
      <c r="D20" s="10">
        <f>+'3. Previsão de Despesas_Custos'!D20*80%</f>
        <v>2800</v>
      </c>
      <c r="E20" s="10">
        <f>+'3. Previsão de Despesas_Custos'!E20*92%</f>
        <v>3220</v>
      </c>
      <c r="F20" s="12">
        <f t="shared" si="0"/>
        <v>9170</v>
      </c>
      <c r="G20" s="10">
        <f>+'3. Previsão de Despesas_Custos'!G20*93%</f>
        <v>3417.75</v>
      </c>
      <c r="H20" s="10">
        <f>+'3. Previsão de Despesas_Custos'!H20*88%</f>
        <v>3234</v>
      </c>
      <c r="I20" s="10">
        <f>+'3. Previsão de Despesas_Custos'!I20*95%</f>
        <v>3491.25</v>
      </c>
      <c r="J20" s="12">
        <f t="shared" si="1"/>
        <v>10143</v>
      </c>
      <c r="K20" s="10">
        <f>+'3. Previsão de Despesas_Custos'!K20*98%</f>
        <v>3258.5</v>
      </c>
      <c r="L20" s="10">
        <f>+'3. Previsão de Despesas_Custos'!L20*89%</f>
        <v>2959.25</v>
      </c>
      <c r="M20" s="10">
        <f>+'3. Previsão de Despesas_Custos'!M20*91.5%</f>
        <v>3042.375</v>
      </c>
      <c r="N20" s="12">
        <f t="shared" si="2"/>
        <v>9260.125</v>
      </c>
      <c r="O20" s="10">
        <f>+'3. Previsão de Despesas_Custos'!O20*70%</f>
        <v>2450</v>
      </c>
      <c r="P20" s="10">
        <f>+'3. Previsão de Despesas_Custos'!P20*50%</f>
        <v>1837.5</v>
      </c>
      <c r="Q20" s="10">
        <f>+'3. Previsão de Despesas_Custos'!Q20*115%</f>
        <v>3823.7499999999995</v>
      </c>
      <c r="R20" s="12">
        <f t="shared" si="3"/>
        <v>8111.25</v>
      </c>
      <c r="S20" s="12">
        <f t="shared" si="4"/>
        <v>36684.375</v>
      </c>
    </row>
    <row r="21" spans="2:19" x14ac:dyDescent="0.2">
      <c r="B21" s="36" t="str">
        <f>+'3. Previsão de Despesas_Custos'!B21</f>
        <v>Taxi</v>
      </c>
      <c r="C21" s="10">
        <f>+'3. Previsão de Despesas_Custos'!C21*90%</f>
        <v>5400</v>
      </c>
      <c r="D21" s="10">
        <f>+'3. Previsão de Despesas_Custos'!D21*80%</f>
        <v>4800</v>
      </c>
      <c r="E21" s="10">
        <f>+'3. Previsão de Despesas_Custos'!E21*92%</f>
        <v>5520</v>
      </c>
      <c r="F21" s="12">
        <f t="shared" si="0"/>
        <v>15720</v>
      </c>
      <c r="G21" s="10">
        <f>+'3. Previsão de Despesas_Custos'!G21*93%</f>
        <v>5859</v>
      </c>
      <c r="H21" s="10">
        <f>+'3. Previsão de Despesas_Custos'!H21*88%</f>
        <v>5544</v>
      </c>
      <c r="I21" s="10">
        <f>+'3. Previsão de Despesas_Custos'!I21*95%</f>
        <v>5985</v>
      </c>
      <c r="J21" s="12">
        <f t="shared" si="1"/>
        <v>17388</v>
      </c>
      <c r="K21" s="10">
        <f>+'3. Previsão de Despesas_Custos'!K21*98%</f>
        <v>5586</v>
      </c>
      <c r="L21" s="10">
        <f>+'3. Previsão de Despesas_Custos'!L21*89%</f>
        <v>5073</v>
      </c>
      <c r="M21" s="10">
        <f>+'3. Previsão de Despesas_Custos'!M21*91.5%</f>
        <v>5215.5</v>
      </c>
      <c r="N21" s="12">
        <f t="shared" si="2"/>
        <v>15874.5</v>
      </c>
      <c r="O21" s="10">
        <f>+'3. Previsão de Despesas_Custos'!O21*70%</f>
        <v>4200</v>
      </c>
      <c r="P21" s="10">
        <f>+'3. Previsão de Despesas_Custos'!P21*50%</f>
        <v>3150</v>
      </c>
      <c r="Q21" s="10">
        <f>+'3. Previsão de Despesas_Custos'!Q21*115%</f>
        <v>6554.9999999999991</v>
      </c>
      <c r="R21" s="12">
        <f t="shared" si="3"/>
        <v>13905</v>
      </c>
      <c r="S21" s="12">
        <f t="shared" si="4"/>
        <v>62887.5</v>
      </c>
    </row>
    <row r="22" spans="2:19" x14ac:dyDescent="0.2">
      <c r="B22" s="36" t="str">
        <f>+'3. Previsão de Despesas_Custos'!B22</f>
        <v>Jardinagem</v>
      </c>
      <c r="C22" s="10">
        <f>+'3. Previsão de Despesas_Custos'!C22*90%</f>
        <v>900</v>
      </c>
      <c r="D22" s="10">
        <f>+'3. Previsão de Despesas_Custos'!D22*80%</f>
        <v>800</v>
      </c>
      <c r="E22" s="10">
        <f>+'3. Previsão de Despesas_Custos'!E22*92%</f>
        <v>920</v>
      </c>
      <c r="F22" s="12">
        <f t="shared" si="0"/>
        <v>2620</v>
      </c>
      <c r="G22" s="10">
        <f>+'3. Previsão de Despesas_Custos'!G22*93%</f>
        <v>976.5</v>
      </c>
      <c r="H22" s="10">
        <f>+'3. Previsão de Despesas_Custos'!H22*88%</f>
        <v>924</v>
      </c>
      <c r="I22" s="10">
        <f>+'3. Previsão de Despesas_Custos'!I22*95%</f>
        <v>997.5</v>
      </c>
      <c r="J22" s="12">
        <f t="shared" si="1"/>
        <v>2898</v>
      </c>
      <c r="K22" s="10">
        <f>+'3. Previsão de Despesas_Custos'!K22*98%</f>
        <v>931</v>
      </c>
      <c r="L22" s="10">
        <f>+'3. Previsão de Despesas_Custos'!L22*89%</f>
        <v>845.5</v>
      </c>
      <c r="M22" s="10">
        <f>+'3. Previsão de Despesas_Custos'!M22*91.5%</f>
        <v>869.25</v>
      </c>
      <c r="N22" s="12">
        <f t="shared" si="2"/>
        <v>2645.75</v>
      </c>
      <c r="O22" s="10">
        <f>+'3. Previsão de Despesas_Custos'!O22*70%</f>
        <v>700</v>
      </c>
      <c r="P22" s="10">
        <f>+'3. Previsão de Despesas_Custos'!P22*50%</f>
        <v>525</v>
      </c>
      <c r="Q22" s="10">
        <f>+'3. Previsão de Despesas_Custos'!Q22*115%</f>
        <v>1092.5</v>
      </c>
      <c r="R22" s="12">
        <f t="shared" si="3"/>
        <v>2317.5</v>
      </c>
      <c r="S22" s="12">
        <f t="shared" si="4"/>
        <v>10481.25</v>
      </c>
    </row>
    <row r="23" spans="2:19" x14ac:dyDescent="0.2">
      <c r="B23" s="36" t="str">
        <f>+'3. Previsão de Despesas_Custos'!B23</f>
        <v>Despesas Médicas</v>
      </c>
      <c r="C23" s="10">
        <f>+'3. Previsão de Despesas_Custos'!C23*90%</f>
        <v>18000</v>
      </c>
      <c r="D23" s="10">
        <f>+'3. Previsão de Despesas_Custos'!D23*80%</f>
        <v>16000</v>
      </c>
      <c r="E23" s="10">
        <f>+'3. Previsão de Despesas_Custos'!E23*92%</f>
        <v>18400</v>
      </c>
      <c r="F23" s="12">
        <f t="shared" si="0"/>
        <v>52400</v>
      </c>
      <c r="G23" s="10">
        <f>+'3. Previsão de Despesas_Custos'!G23*93%</f>
        <v>19530</v>
      </c>
      <c r="H23" s="10">
        <f>+'3. Previsão de Despesas_Custos'!H23*88%</f>
        <v>18480</v>
      </c>
      <c r="I23" s="10">
        <f>+'3. Previsão de Despesas_Custos'!I23*95%</f>
        <v>19950</v>
      </c>
      <c r="J23" s="12">
        <f t="shared" si="1"/>
        <v>57960</v>
      </c>
      <c r="K23" s="10">
        <f>+'3. Previsão de Despesas_Custos'!K23*98%</f>
        <v>18620</v>
      </c>
      <c r="L23" s="10">
        <f>+'3. Previsão de Despesas_Custos'!L23*89%</f>
        <v>16910</v>
      </c>
      <c r="M23" s="10">
        <f>+'3. Previsão de Despesas_Custos'!M23*91.5%</f>
        <v>17385</v>
      </c>
      <c r="N23" s="12">
        <f t="shared" si="2"/>
        <v>52915</v>
      </c>
      <c r="O23" s="10">
        <f>+'3. Previsão de Despesas_Custos'!O23*70%</f>
        <v>14000</v>
      </c>
      <c r="P23" s="10">
        <f>+'3. Previsão de Despesas_Custos'!P23*50%</f>
        <v>10500</v>
      </c>
      <c r="Q23" s="10">
        <f>+'3. Previsão de Despesas_Custos'!Q23*115%</f>
        <v>21850</v>
      </c>
      <c r="R23" s="12">
        <f t="shared" si="3"/>
        <v>46350</v>
      </c>
      <c r="S23" s="12">
        <f t="shared" si="4"/>
        <v>209625</v>
      </c>
    </row>
    <row r="24" spans="2:19" x14ac:dyDescent="0.2">
      <c r="B24" s="36" t="str">
        <f>+'3. Previsão de Despesas_Custos'!B24</f>
        <v>Seguros</v>
      </c>
      <c r="C24" s="10">
        <f>+'3. Previsão de Despesas_Custos'!C24*90%</f>
        <v>5850</v>
      </c>
      <c r="D24" s="10">
        <f>+'3. Previsão de Despesas_Custos'!D24*80%</f>
        <v>5200</v>
      </c>
      <c r="E24" s="10">
        <f>+'3. Previsão de Despesas_Custos'!E24*92%</f>
        <v>5980</v>
      </c>
      <c r="F24" s="12">
        <f t="shared" si="0"/>
        <v>17030</v>
      </c>
      <c r="G24" s="10">
        <f>+'3. Previsão de Despesas_Custos'!G24*93%</f>
        <v>6347.25</v>
      </c>
      <c r="H24" s="10">
        <f>+'3. Previsão de Despesas_Custos'!H24*88%</f>
        <v>6006</v>
      </c>
      <c r="I24" s="10">
        <f>+'3. Previsão de Despesas_Custos'!I24*95%</f>
        <v>6483.75</v>
      </c>
      <c r="J24" s="12">
        <f t="shared" si="1"/>
        <v>18837</v>
      </c>
      <c r="K24" s="10">
        <f>+'3. Previsão de Despesas_Custos'!K24*98%</f>
        <v>6051.5</v>
      </c>
      <c r="L24" s="10">
        <f>+'3. Previsão de Despesas_Custos'!L24*89%</f>
        <v>5495.75</v>
      </c>
      <c r="M24" s="10">
        <f>+'3. Previsão de Despesas_Custos'!M24*91.5%</f>
        <v>5650.125</v>
      </c>
      <c r="N24" s="12">
        <f t="shared" si="2"/>
        <v>17197.375</v>
      </c>
      <c r="O24" s="10">
        <f>+'3. Previsão de Despesas_Custos'!O24*70%</f>
        <v>4550</v>
      </c>
      <c r="P24" s="10">
        <f>+'3. Previsão de Despesas_Custos'!P24*50%</f>
        <v>3412.5</v>
      </c>
      <c r="Q24" s="10">
        <f>+'3. Previsão de Despesas_Custos'!Q24*115%</f>
        <v>7101.2499999999991</v>
      </c>
      <c r="R24" s="12">
        <f t="shared" si="3"/>
        <v>15063.75</v>
      </c>
      <c r="S24" s="12">
        <f t="shared" si="4"/>
        <v>68128.125</v>
      </c>
    </row>
    <row r="25" spans="2:19" x14ac:dyDescent="0.2">
      <c r="B25" s="36" t="str">
        <f>+'3. Previsão de Despesas_Custos'!B25</f>
        <v>Divertimento</v>
      </c>
      <c r="C25" s="10">
        <f>+'3. Previsão de Despesas_Custos'!C25*90%</f>
        <v>7650</v>
      </c>
      <c r="D25" s="10">
        <f>+'3. Previsão de Despesas_Custos'!D25*80%</f>
        <v>6800</v>
      </c>
      <c r="E25" s="10">
        <f>+'3. Previsão de Despesas_Custos'!E25*92%</f>
        <v>7820</v>
      </c>
      <c r="F25" s="12">
        <f t="shared" si="0"/>
        <v>22270</v>
      </c>
      <c r="G25" s="10">
        <f>+'3. Previsão de Despesas_Custos'!G25*93%</f>
        <v>8300.25</v>
      </c>
      <c r="H25" s="10">
        <f>+'3. Previsão de Despesas_Custos'!H25*88%</f>
        <v>7854</v>
      </c>
      <c r="I25" s="10">
        <f>+'3. Previsão de Despesas_Custos'!I25*95%</f>
        <v>8478.75</v>
      </c>
      <c r="J25" s="12">
        <f t="shared" si="1"/>
        <v>24633</v>
      </c>
      <c r="K25" s="10">
        <f>+'3. Previsão de Despesas_Custos'!K25*98%</f>
        <v>7913.5</v>
      </c>
      <c r="L25" s="10">
        <f>+'3. Previsão de Despesas_Custos'!L25*89%</f>
        <v>7186.75</v>
      </c>
      <c r="M25" s="10">
        <f>+'3. Previsão de Despesas_Custos'!M25*91.5%</f>
        <v>7388.625</v>
      </c>
      <c r="N25" s="12">
        <f t="shared" si="2"/>
        <v>22488.875</v>
      </c>
      <c r="O25" s="10">
        <f>+'3. Previsão de Despesas_Custos'!O25*70%</f>
        <v>5950</v>
      </c>
      <c r="P25" s="10">
        <f>+'3. Previsão de Despesas_Custos'!P25*50%</f>
        <v>4462.5</v>
      </c>
      <c r="Q25" s="10">
        <f>+'3. Previsão de Despesas_Custos'!Q25*115%</f>
        <v>9286.25</v>
      </c>
      <c r="R25" s="12">
        <f t="shared" si="3"/>
        <v>19698.75</v>
      </c>
      <c r="S25" s="12">
        <f t="shared" si="4"/>
        <v>89090.625</v>
      </c>
    </row>
    <row r="26" spans="2:19" x14ac:dyDescent="0.2">
      <c r="B26" s="36" t="str">
        <f>+'3. Previsão de Despesas_Custos'!B26</f>
        <v>Cabelereiro/ Cuidados com a Beleza</v>
      </c>
      <c r="C26" s="10">
        <f>+'3. Previsão de Despesas_Custos'!C26*90%</f>
        <v>3600</v>
      </c>
      <c r="D26" s="10">
        <f>+'3. Previsão de Despesas_Custos'!D26*80%</f>
        <v>3200</v>
      </c>
      <c r="E26" s="10">
        <f>+'3. Previsão de Despesas_Custos'!E26*92%</f>
        <v>3680</v>
      </c>
      <c r="F26" s="12">
        <f t="shared" si="0"/>
        <v>10480</v>
      </c>
      <c r="G26" s="10">
        <f>+'3. Previsão de Despesas_Custos'!G26*93%</f>
        <v>3906</v>
      </c>
      <c r="H26" s="10">
        <f>+'3. Previsão de Despesas_Custos'!H26*88%</f>
        <v>3696</v>
      </c>
      <c r="I26" s="10">
        <f>+'3. Previsão de Despesas_Custos'!I26*95%</f>
        <v>3990</v>
      </c>
      <c r="J26" s="12">
        <f t="shared" si="1"/>
        <v>11592</v>
      </c>
      <c r="K26" s="10">
        <f>+'3. Previsão de Despesas_Custos'!K26*98%</f>
        <v>3724</v>
      </c>
      <c r="L26" s="10">
        <f>+'3. Previsão de Despesas_Custos'!L26*89%</f>
        <v>3382</v>
      </c>
      <c r="M26" s="10">
        <f>+'3. Previsão de Despesas_Custos'!M26*91.5%</f>
        <v>3477</v>
      </c>
      <c r="N26" s="12">
        <f t="shared" si="2"/>
        <v>10583</v>
      </c>
      <c r="O26" s="10">
        <f>+'3. Previsão de Despesas_Custos'!O26*70%</f>
        <v>2800</v>
      </c>
      <c r="P26" s="10">
        <f>+'3. Previsão de Despesas_Custos'!P26*50%</f>
        <v>2100</v>
      </c>
      <c r="Q26" s="10">
        <f>+'3. Previsão de Despesas_Custos'!Q26*115%</f>
        <v>4370</v>
      </c>
      <c r="R26" s="12">
        <f t="shared" si="3"/>
        <v>9270</v>
      </c>
      <c r="S26" s="12">
        <f t="shared" si="4"/>
        <v>41925</v>
      </c>
    </row>
    <row r="27" spans="2:19" x14ac:dyDescent="0.2">
      <c r="B27" s="36" t="str">
        <f>+'3. Previsão de Despesas_Custos'!B27</f>
        <v>Dízimo</v>
      </c>
      <c r="C27" s="10">
        <f>+'3. Previsão de Despesas_Custos'!C27*90%</f>
        <v>9000</v>
      </c>
      <c r="D27" s="10">
        <f>+'3. Previsão de Despesas_Custos'!D27*80%</f>
        <v>8000</v>
      </c>
      <c r="E27" s="10">
        <f>+'3. Previsão de Despesas_Custos'!E27*92%</f>
        <v>9200</v>
      </c>
      <c r="F27" s="12">
        <f t="shared" si="0"/>
        <v>26200</v>
      </c>
      <c r="G27" s="10">
        <f>+'3. Previsão de Despesas_Custos'!G27*93%</f>
        <v>9300</v>
      </c>
      <c r="H27" s="10">
        <f>+'3. Previsão de Despesas_Custos'!H27*88%</f>
        <v>8800</v>
      </c>
      <c r="I27" s="10">
        <f>+'3. Previsão de Despesas_Custos'!I27*95%</f>
        <v>9500</v>
      </c>
      <c r="J27" s="12">
        <f t="shared" si="1"/>
        <v>27600</v>
      </c>
      <c r="K27" s="10">
        <f>+'3. Previsão de Despesas_Custos'!K27*98%</f>
        <v>9800</v>
      </c>
      <c r="L27" s="10">
        <f>+'3. Previsão de Despesas_Custos'!L27*89%</f>
        <v>8900</v>
      </c>
      <c r="M27" s="10">
        <f>+'3. Previsão de Despesas_Custos'!M27*91.5%</f>
        <v>9150</v>
      </c>
      <c r="N27" s="12">
        <f t="shared" si="2"/>
        <v>27850</v>
      </c>
      <c r="O27" s="10">
        <f>+'3. Previsão de Despesas_Custos'!O27*70%</f>
        <v>7000</v>
      </c>
      <c r="P27" s="10">
        <f>+'3. Previsão de Despesas_Custos'!P27*50%</f>
        <v>5000</v>
      </c>
      <c r="Q27" s="10">
        <f>+'3. Previsão de Despesas_Custos'!Q27*115%</f>
        <v>11500</v>
      </c>
      <c r="R27" s="12">
        <f t="shared" si="3"/>
        <v>23500</v>
      </c>
      <c r="S27" s="12">
        <f t="shared" si="4"/>
        <v>105150</v>
      </c>
    </row>
    <row r="28" spans="2:19" x14ac:dyDescent="0.2">
      <c r="B28" s="36" t="str">
        <f>+'3. Previsão de Despesas_Custos'!B28</f>
        <v>Empréstimos</v>
      </c>
      <c r="C28" s="10">
        <f>+'3. Previsão de Despesas_Custos'!C28*90%</f>
        <v>450</v>
      </c>
      <c r="D28" s="10">
        <f>+'3. Previsão de Despesas_Custos'!D28*80%</f>
        <v>400</v>
      </c>
      <c r="E28" s="10">
        <f>+'3. Previsão de Despesas_Custos'!E28*92%</f>
        <v>460</v>
      </c>
      <c r="F28" s="12">
        <f t="shared" si="0"/>
        <v>1310</v>
      </c>
      <c r="G28" s="10">
        <f>+'3. Previsão de Despesas_Custos'!G28*93%</f>
        <v>488.25</v>
      </c>
      <c r="H28" s="10">
        <f>+'3. Previsão de Despesas_Custos'!H28*88%</f>
        <v>462</v>
      </c>
      <c r="I28" s="10">
        <f>+'3. Previsão de Despesas_Custos'!I28*95%</f>
        <v>498.75</v>
      </c>
      <c r="J28" s="12">
        <f t="shared" si="1"/>
        <v>1449</v>
      </c>
      <c r="K28" s="10">
        <f>+'3. Previsão de Despesas_Custos'!K28*98%</f>
        <v>465.5</v>
      </c>
      <c r="L28" s="10">
        <f>+'3. Previsão de Despesas_Custos'!L28*89%</f>
        <v>422.75</v>
      </c>
      <c r="M28" s="10">
        <f>+'3. Previsão de Despesas_Custos'!M28*91.5%</f>
        <v>434.625</v>
      </c>
      <c r="N28" s="12">
        <f t="shared" si="2"/>
        <v>1322.875</v>
      </c>
      <c r="O28" s="10">
        <f>+'3. Previsão de Despesas_Custos'!O28*70%</f>
        <v>350</v>
      </c>
      <c r="P28" s="10">
        <f>+'3. Previsão de Despesas_Custos'!P28*50%</f>
        <v>262.5</v>
      </c>
      <c r="Q28" s="10">
        <f>+'3. Previsão de Despesas_Custos'!Q28*115%</f>
        <v>546.25</v>
      </c>
      <c r="R28" s="12">
        <f t="shared" si="3"/>
        <v>1158.75</v>
      </c>
      <c r="S28" s="12">
        <f t="shared" si="4"/>
        <v>5240.625</v>
      </c>
    </row>
    <row r="29" spans="2:19" x14ac:dyDescent="0.2">
      <c r="B29" s="36" t="str">
        <f>+'3. Previsão de Despesas_Custos'!B29</f>
        <v>Poupança</v>
      </c>
      <c r="C29" s="10">
        <f>+'3. Previsão de Despesas_Custos'!C29*90%</f>
        <v>4500</v>
      </c>
      <c r="D29" s="10">
        <f>+'3. Previsão de Despesas_Custos'!D29*80%</f>
        <v>4000</v>
      </c>
      <c r="E29" s="10">
        <f>+'3. Previsão de Despesas_Custos'!E29*92%</f>
        <v>4600</v>
      </c>
      <c r="F29" s="12">
        <f t="shared" si="0"/>
        <v>13100</v>
      </c>
      <c r="G29" s="10">
        <f>+'3. Previsão de Despesas_Custos'!G29*93%</f>
        <v>4650</v>
      </c>
      <c r="H29" s="10">
        <f>+'3. Previsão de Despesas_Custos'!H29*88%</f>
        <v>4400</v>
      </c>
      <c r="I29" s="10">
        <f>+'3. Previsão de Despesas_Custos'!I29*95%</f>
        <v>4750</v>
      </c>
      <c r="J29" s="12">
        <f t="shared" si="1"/>
        <v>13800</v>
      </c>
      <c r="K29" s="10">
        <f>+'3. Previsão de Despesas_Custos'!K29*98%</f>
        <v>4900</v>
      </c>
      <c r="L29" s="10">
        <f>+'3. Previsão de Despesas_Custos'!L29*89%</f>
        <v>4450</v>
      </c>
      <c r="M29" s="10">
        <f>+'3. Previsão de Despesas_Custos'!M29*91.5%</f>
        <v>4575</v>
      </c>
      <c r="N29" s="12">
        <f t="shared" si="2"/>
        <v>13925</v>
      </c>
      <c r="O29" s="10">
        <f>+'3. Previsão de Despesas_Custos'!O29*70%</f>
        <v>3500</v>
      </c>
      <c r="P29" s="10">
        <f>+'3. Previsão de Despesas_Custos'!P29*50%</f>
        <v>2500</v>
      </c>
      <c r="Q29" s="10">
        <f>+'3. Previsão de Despesas_Custos'!Q29*115%</f>
        <v>5750</v>
      </c>
      <c r="R29" s="12">
        <f t="shared" si="3"/>
        <v>11750</v>
      </c>
      <c r="S29" s="12">
        <f t="shared" si="4"/>
        <v>52575</v>
      </c>
    </row>
    <row r="30" spans="2:19" x14ac:dyDescent="0.2">
      <c r="B30" s="36" t="str">
        <f>+'3. Previsão de Despesas_Custos'!B30</f>
        <v>Viagem</v>
      </c>
      <c r="C30" s="10">
        <f>+'3. Previsão de Despesas_Custos'!C30*90%</f>
        <v>5850</v>
      </c>
      <c r="D30" s="10">
        <f>+'3. Previsão de Despesas_Custos'!D30*80%</f>
        <v>5200</v>
      </c>
      <c r="E30" s="10">
        <f>+'3. Previsão de Despesas_Custos'!E30*92%</f>
        <v>5980</v>
      </c>
      <c r="F30" s="12">
        <f t="shared" si="0"/>
        <v>17030</v>
      </c>
      <c r="G30" s="10">
        <f>+'3. Previsão de Despesas_Custos'!G30*93%</f>
        <v>6347.25</v>
      </c>
      <c r="H30" s="10">
        <f>+'3. Previsão de Despesas_Custos'!H30*88%</f>
        <v>6006</v>
      </c>
      <c r="I30" s="10">
        <f>+'3. Previsão de Despesas_Custos'!I30*95%</f>
        <v>6483.75</v>
      </c>
      <c r="J30" s="12">
        <f t="shared" si="1"/>
        <v>18837</v>
      </c>
      <c r="K30" s="10">
        <f>+'3. Previsão de Despesas_Custos'!K30*98%</f>
        <v>6051.5</v>
      </c>
      <c r="L30" s="10">
        <f>+'3. Previsão de Despesas_Custos'!L30*89%</f>
        <v>5495.75</v>
      </c>
      <c r="M30" s="10">
        <f>+'3. Previsão de Despesas_Custos'!M30*91.5%</f>
        <v>5650.125</v>
      </c>
      <c r="N30" s="12">
        <f t="shared" si="2"/>
        <v>17197.375</v>
      </c>
      <c r="O30" s="10">
        <f>+'3. Previsão de Despesas_Custos'!O30*70%</f>
        <v>4550</v>
      </c>
      <c r="P30" s="10">
        <f>+'3. Previsão de Despesas_Custos'!P30*50%</f>
        <v>3412.5</v>
      </c>
      <c r="Q30" s="10">
        <f>+'3. Previsão de Despesas_Custos'!Q30*115%</f>
        <v>7101.2499999999991</v>
      </c>
      <c r="R30" s="12">
        <f t="shared" si="3"/>
        <v>15063.75</v>
      </c>
      <c r="S30" s="12">
        <f t="shared" si="4"/>
        <v>68128.125</v>
      </c>
    </row>
    <row r="31" spans="2:19" x14ac:dyDescent="0.2">
      <c r="B31" s="36" t="str">
        <f>+'3. Previsão de Despesas_Custos'!B31</f>
        <v>Vestuário</v>
      </c>
      <c r="C31" s="10">
        <f>+'3. Previsão de Despesas_Custos'!C31*90%</f>
        <v>3600</v>
      </c>
      <c r="D31" s="10">
        <f>+'3. Previsão de Despesas_Custos'!D31*80%</f>
        <v>3200</v>
      </c>
      <c r="E31" s="10">
        <f>+'3. Previsão de Despesas_Custos'!E31*92%</f>
        <v>3680</v>
      </c>
      <c r="F31" s="12">
        <f t="shared" si="0"/>
        <v>10480</v>
      </c>
      <c r="G31" s="10">
        <f>+'3. Previsão de Despesas_Custos'!G31*93%</f>
        <v>3906</v>
      </c>
      <c r="H31" s="10">
        <f>+'3. Previsão de Despesas_Custos'!H31*88%</f>
        <v>3696</v>
      </c>
      <c r="I31" s="10">
        <f>+'3. Previsão de Despesas_Custos'!I31*95%</f>
        <v>3990</v>
      </c>
      <c r="J31" s="12">
        <f t="shared" si="1"/>
        <v>11592</v>
      </c>
      <c r="K31" s="10">
        <f>+'3. Previsão de Despesas_Custos'!K31*98%</f>
        <v>3724</v>
      </c>
      <c r="L31" s="10">
        <f>+'3. Previsão de Despesas_Custos'!L31*89%</f>
        <v>3382</v>
      </c>
      <c r="M31" s="10">
        <f>+'3. Previsão de Despesas_Custos'!M31*91.5%</f>
        <v>3477</v>
      </c>
      <c r="N31" s="12">
        <f t="shared" si="2"/>
        <v>10583</v>
      </c>
      <c r="O31" s="10">
        <f>+'3. Previsão de Despesas_Custos'!O31*70%</f>
        <v>2800</v>
      </c>
      <c r="P31" s="10">
        <f>+'3. Previsão de Despesas_Custos'!P31*50%</f>
        <v>2100</v>
      </c>
      <c r="Q31" s="10">
        <f>+'3. Previsão de Despesas_Custos'!Q31*115%</f>
        <v>4370</v>
      </c>
      <c r="R31" s="12">
        <f t="shared" si="3"/>
        <v>9270</v>
      </c>
      <c r="S31" s="12">
        <f t="shared" si="4"/>
        <v>41925</v>
      </c>
    </row>
    <row r="32" spans="2:19" x14ac:dyDescent="0.2">
      <c r="B32" s="36" t="str">
        <f>+'3. Previsão de Despesas_Custos'!B32</f>
        <v>Taxa de Condomínio</v>
      </c>
      <c r="C32" s="10">
        <f>+'3. Previsão de Despesas_Custos'!C32*90%</f>
        <v>1800</v>
      </c>
      <c r="D32" s="10">
        <f>+'3. Previsão de Despesas_Custos'!D32*80%</f>
        <v>1600</v>
      </c>
      <c r="E32" s="10">
        <f>+'3. Previsão de Despesas_Custos'!E32*92%</f>
        <v>1840</v>
      </c>
      <c r="F32" s="12">
        <f t="shared" si="0"/>
        <v>5240</v>
      </c>
      <c r="G32" s="10">
        <f>+'3. Previsão de Despesas_Custos'!G32*93%</f>
        <v>1953</v>
      </c>
      <c r="H32" s="10">
        <f>+'3. Previsão de Despesas_Custos'!H32*88%</f>
        <v>1848</v>
      </c>
      <c r="I32" s="10">
        <f>+'3. Previsão de Despesas_Custos'!I32*95%</f>
        <v>1995</v>
      </c>
      <c r="J32" s="12">
        <f t="shared" si="1"/>
        <v>5796</v>
      </c>
      <c r="K32" s="10">
        <f>+'3. Previsão de Despesas_Custos'!K32*98%</f>
        <v>1862</v>
      </c>
      <c r="L32" s="10">
        <f>+'3. Previsão de Despesas_Custos'!L32*89%</f>
        <v>1691</v>
      </c>
      <c r="M32" s="10">
        <f>+'3. Previsão de Despesas_Custos'!M32*91.5%</f>
        <v>1738.5</v>
      </c>
      <c r="N32" s="12">
        <f t="shared" si="2"/>
        <v>5291.5</v>
      </c>
      <c r="O32" s="10">
        <f>+'3. Previsão de Despesas_Custos'!O32*70%</f>
        <v>1400</v>
      </c>
      <c r="P32" s="10">
        <f>+'3. Previsão de Despesas_Custos'!P32*50%</f>
        <v>1050</v>
      </c>
      <c r="Q32" s="10">
        <f>+'3. Previsão de Despesas_Custos'!Q32*115%</f>
        <v>2185</v>
      </c>
      <c r="R32" s="12">
        <f t="shared" si="3"/>
        <v>4635</v>
      </c>
      <c r="S32" s="12">
        <f t="shared" si="4"/>
        <v>20962.5</v>
      </c>
    </row>
    <row r="33" spans="2:19" x14ac:dyDescent="0.2">
      <c r="B33" s="36" t="str">
        <f>+'3. Previsão de Despesas_Custos'!B33</f>
        <v>Impostos</v>
      </c>
      <c r="C33" s="10">
        <f>+'3. Previsão de Despesas_Custos'!C33*90%</f>
        <v>5850</v>
      </c>
      <c r="D33" s="10">
        <f>+'3. Previsão de Despesas_Custos'!D33*80%</f>
        <v>5200</v>
      </c>
      <c r="E33" s="10">
        <f>+'3. Previsão de Despesas_Custos'!E33*92%</f>
        <v>5980</v>
      </c>
      <c r="F33" s="12">
        <f t="shared" si="0"/>
        <v>17030</v>
      </c>
      <c r="G33" s="10">
        <f>+'3. Previsão de Despesas_Custos'!G33*93%</f>
        <v>6347.25</v>
      </c>
      <c r="H33" s="10">
        <f>+'3. Previsão de Despesas_Custos'!H33*88%</f>
        <v>6006</v>
      </c>
      <c r="I33" s="10">
        <f>+'3. Previsão de Despesas_Custos'!I33*95%</f>
        <v>6483.75</v>
      </c>
      <c r="J33" s="12">
        <f t="shared" si="1"/>
        <v>18837</v>
      </c>
      <c r="K33" s="10">
        <f>+'3. Previsão de Despesas_Custos'!K33*98%</f>
        <v>6051.5</v>
      </c>
      <c r="L33" s="10">
        <f>+'3. Previsão de Despesas_Custos'!L33*89%</f>
        <v>5495.75</v>
      </c>
      <c r="M33" s="10">
        <f>+'3. Previsão de Despesas_Custos'!M33*91.5%</f>
        <v>5650.125</v>
      </c>
      <c r="N33" s="12">
        <f t="shared" si="2"/>
        <v>17197.375</v>
      </c>
      <c r="O33" s="10">
        <f>+'3. Previsão de Despesas_Custos'!O33*70%</f>
        <v>4550</v>
      </c>
      <c r="P33" s="10">
        <f>+'3. Previsão de Despesas_Custos'!P33*50%</f>
        <v>3412.5</v>
      </c>
      <c r="Q33" s="10">
        <f>+'3. Previsão de Despesas_Custos'!Q33*115%</f>
        <v>7101.2499999999991</v>
      </c>
      <c r="R33" s="12">
        <f t="shared" si="3"/>
        <v>15063.75</v>
      </c>
      <c r="S33" s="12">
        <f t="shared" si="4"/>
        <v>68128.125</v>
      </c>
    </row>
    <row r="34" spans="2:19" x14ac:dyDescent="0.2">
      <c r="B34" s="36" t="str">
        <f>+'3. Previsão de Despesas_Custos'!B34</f>
        <v>Ginásio,Spa,Actividades desportivas</v>
      </c>
      <c r="C34" s="10">
        <f>+'3. Previsão de Despesas_Custos'!C34*90%</f>
        <v>1800</v>
      </c>
      <c r="D34" s="10">
        <f>+'3. Previsão de Despesas_Custos'!D34*80%</f>
        <v>1600</v>
      </c>
      <c r="E34" s="10">
        <f>+'3. Previsão de Despesas_Custos'!E34*92%</f>
        <v>1840</v>
      </c>
      <c r="F34" s="12">
        <f t="shared" si="0"/>
        <v>5240</v>
      </c>
      <c r="G34" s="10">
        <f>+'3. Previsão de Despesas_Custos'!G34*93%</f>
        <v>1953</v>
      </c>
      <c r="H34" s="10">
        <f>+'3. Previsão de Despesas_Custos'!H34*88%</f>
        <v>1848</v>
      </c>
      <c r="I34" s="10">
        <f>+'3. Previsão de Despesas_Custos'!I34*95%</f>
        <v>1995</v>
      </c>
      <c r="J34" s="12">
        <f t="shared" si="1"/>
        <v>5796</v>
      </c>
      <c r="K34" s="10">
        <f>+'3. Previsão de Despesas_Custos'!K34*98%</f>
        <v>1862</v>
      </c>
      <c r="L34" s="10">
        <f>+'3. Previsão de Despesas_Custos'!L34*89%</f>
        <v>1691</v>
      </c>
      <c r="M34" s="10">
        <f>+'3. Previsão de Despesas_Custos'!M34*91.5%</f>
        <v>1738.5</v>
      </c>
      <c r="N34" s="12">
        <f t="shared" si="2"/>
        <v>5291.5</v>
      </c>
      <c r="O34" s="10">
        <f>+'3. Previsão de Despesas_Custos'!O34*70%</f>
        <v>1400</v>
      </c>
      <c r="P34" s="10">
        <f>+'3. Previsão de Despesas_Custos'!P34*50%</f>
        <v>1050</v>
      </c>
      <c r="Q34" s="10">
        <f>+'3. Previsão de Despesas_Custos'!Q34*115%</f>
        <v>2185</v>
      </c>
      <c r="R34" s="12">
        <f t="shared" si="3"/>
        <v>4635</v>
      </c>
      <c r="S34" s="12">
        <f t="shared" si="4"/>
        <v>20962.5</v>
      </c>
    </row>
    <row r="35" spans="2:19" x14ac:dyDescent="0.2">
      <c r="B35" s="36" t="str">
        <f>+'3. Previsão de Despesas_Custos'!B35</f>
        <v>Outros</v>
      </c>
      <c r="C35" s="10">
        <f>+'3. Previsão de Despesas_Custos'!C35*90%</f>
        <v>1350</v>
      </c>
      <c r="D35" s="10">
        <f>+'3. Previsão de Despesas_Custos'!D35*80%</f>
        <v>1200</v>
      </c>
      <c r="E35" s="10">
        <f>+'3. Previsão de Despesas_Custos'!E35*92%</f>
        <v>1380</v>
      </c>
      <c r="F35" s="12">
        <f t="shared" si="0"/>
        <v>3930</v>
      </c>
      <c r="G35" s="10">
        <f>+'3. Previsão de Despesas_Custos'!G35*93%</f>
        <v>1464.75</v>
      </c>
      <c r="H35" s="10">
        <f>+'3. Previsão de Despesas_Custos'!H35*88%</f>
        <v>1386</v>
      </c>
      <c r="I35" s="10">
        <f>+'3. Previsão de Despesas_Custos'!I35*95%</f>
        <v>1496.25</v>
      </c>
      <c r="J35" s="12">
        <f t="shared" si="1"/>
        <v>4347</v>
      </c>
      <c r="K35" s="10">
        <f>+'3. Previsão de Despesas_Custos'!K35*98%</f>
        <v>1396.5</v>
      </c>
      <c r="L35" s="10">
        <f>+'3. Previsão de Despesas_Custos'!L35*89%</f>
        <v>1268.25</v>
      </c>
      <c r="M35" s="10">
        <f>+'3. Previsão de Despesas_Custos'!M35*91.5%</f>
        <v>1303.875</v>
      </c>
      <c r="N35" s="12">
        <f t="shared" si="2"/>
        <v>3968.625</v>
      </c>
      <c r="O35" s="10">
        <f>+'3. Previsão de Despesas_Custos'!O35*70%</f>
        <v>1050</v>
      </c>
      <c r="P35" s="10">
        <f>+'3. Previsão de Despesas_Custos'!P35*50%</f>
        <v>787.5</v>
      </c>
      <c r="Q35" s="10">
        <f>+'3. Previsão de Despesas_Custos'!Q35*115%</f>
        <v>1638.7499999999998</v>
      </c>
      <c r="R35" s="12">
        <f t="shared" si="3"/>
        <v>3476.25</v>
      </c>
      <c r="S35" s="12">
        <f t="shared" si="4"/>
        <v>15721.875</v>
      </c>
    </row>
    <row r="36" spans="2:19" s="21" customFormat="1" x14ac:dyDescent="0.2">
      <c r="B36" s="37" t="str">
        <f>+'3. Previsão de Despesas_Custos'!B36</f>
        <v>Total</v>
      </c>
      <c r="C36" s="13">
        <f>SUM(C7:C35)</f>
        <v>222400</v>
      </c>
      <c r="D36" s="13">
        <f t="shared" ref="D36:S36" si="5">SUM(D7:D35)</f>
        <v>197900</v>
      </c>
      <c r="E36" s="13">
        <f t="shared" si="5"/>
        <v>227440</v>
      </c>
      <c r="F36" s="13">
        <f t="shared" si="5"/>
        <v>647740</v>
      </c>
      <c r="G36" s="13">
        <f t="shared" si="5"/>
        <v>240288</v>
      </c>
      <c r="H36" s="13">
        <f t="shared" si="5"/>
        <v>227673</v>
      </c>
      <c r="I36" s="13">
        <f t="shared" si="5"/>
        <v>245985</v>
      </c>
      <c r="J36" s="13">
        <f t="shared" si="5"/>
        <v>713946</v>
      </c>
      <c r="K36" s="13">
        <f t="shared" si="5"/>
        <v>230787</v>
      </c>
      <c r="L36" s="13">
        <f t="shared" si="5"/>
        <v>209316</v>
      </c>
      <c r="M36" s="13">
        <f t="shared" si="5"/>
        <v>215410</v>
      </c>
      <c r="N36" s="13">
        <f t="shared" si="5"/>
        <v>655513</v>
      </c>
      <c r="O36" s="13">
        <f t="shared" si="5"/>
        <v>173400</v>
      </c>
      <c r="P36" s="13">
        <f t="shared" si="5"/>
        <v>130350</v>
      </c>
      <c r="Q36" s="13">
        <f t="shared" si="5"/>
        <v>270995</v>
      </c>
      <c r="R36" s="13">
        <f t="shared" si="5"/>
        <v>574745</v>
      </c>
      <c r="S36" s="13">
        <f t="shared" si="5"/>
        <v>2591944</v>
      </c>
    </row>
    <row r="37" spans="2:19" x14ac:dyDescent="0.2"/>
  </sheetData>
  <mergeCells count="1">
    <mergeCell ref="B4:S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>
    <tabColor rgb="FF002060"/>
  </sheetPr>
  <dimension ref="C1:AG54"/>
  <sheetViews>
    <sheetView tabSelected="1" topLeftCell="D1" zoomScale="80" zoomScaleNormal="80" workbookViewId="0">
      <selection activeCell="O43" sqref="O43"/>
    </sheetView>
  </sheetViews>
  <sheetFormatPr defaultColWidth="0" defaultRowHeight="14.25" zeroHeight="1" x14ac:dyDescent="0.2"/>
  <cols>
    <col min="1" max="2" width="0" style="2" hidden="1" customWidth="1"/>
    <col min="3" max="3" width="9" style="2" hidden="1" customWidth="1"/>
    <col min="4" max="4" width="9.25" style="2" customWidth="1"/>
    <col min="5" max="5" width="15.625" style="2" customWidth="1"/>
    <col min="6" max="6" width="14" style="2" bestFit="1" customWidth="1"/>
    <col min="7" max="7" width="18.5" style="2" customWidth="1"/>
    <col min="8" max="8" width="23.75" style="2" customWidth="1"/>
    <col min="9" max="9" width="13.625" style="2" customWidth="1"/>
    <col min="10" max="10" width="5.75" style="2" customWidth="1"/>
    <col min="11" max="11" width="20.375" style="2" customWidth="1"/>
    <col min="12" max="12" width="24.125" style="91" customWidth="1"/>
    <col min="13" max="13" width="13.875" style="91" customWidth="1"/>
    <col min="14" max="14" width="5.75" style="91" customWidth="1"/>
    <col min="15" max="15" width="11.875" style="91" customWidth="1"/>
    <col min="16" max="16" width="11.875" style="91" hidden="1" customWidth="1"/>
    <col min="17" max="20" width="9" style="91" hidden="1" customWidth="1"/>
    <col min="21" max="21" width="9" style="2" hidden="1" customWidth="1"/>
    <col min="22" max="22" width="10.625" style="2" hidden="1" customWidth="1"/>
    <col min="23" max="23" width="13.25" style="2" hidden="1" customWidth="1"/>
    <col min="24" max="24" width="14.5" style="2" hidden="1" customWidth="1"/>
    <col min="25" max="25" width="13" style="41" hidden="1" customWidth="1"/>
    <col min="26" max="26" width="26" style="41" hidden="1" customWidth="1"/>
    <col min="27" max="29" width="9" style="41" hidden="1" customWidth="1"/>
    <col min="30" max="32" width="9" style="2" hidden="1" customWidth="1"/>
    <col min="33" max="33" width="13" style="2" hidden="1" customWidth="1"/>
    <col min="34" max="16384" width="0" style="2" hidden="1"/>
  </cols>
  <sheetData>
    <row r="1" spans="3:31" s="43" customFormat="1" ht="39" thickBot="1" x14ac:dyDescent="0.4">
      <c r="D1" s="44"/>
      <c r="E1" s="45" t="s">
        <v>66</v>
      </c>
      <c r="G1" s="46"/>
      <c r="H1" s="120" t="s">
        <v>89</v>
      </c>
      <c r="I1" s="47"/>
      <c r="J1" s="47"/>
      <c r="K1" s="47"/>
      <c r="L1" s="47"/>
      <c r="M1" s="116" t="s">
        <v>106</v>
      </c>
      <c r="N1" s="116"/>
      <c r="O1" s="123">
        <f ca="1">+I2-L2</f>
        <v>12615</v>
      </c>
    </row>
    <row r="2" spans="3:31" s="43" customFormat="1" ht="18.75" customHeight="1" x14ac:dyDescent="0.2">
      <c r="C2" s="48"/>
      <c r="D2" s="49"/>
      <c r="E2" s="49"/>
      <c r="G2" s="112"/>
      <c r="H2" s="113" t="s">
        <v>104</v>
      </c>
      <c r="I2" s="114">
        <f ca="1">+Travails!AG26</f>
        <v>258600</v>
      </c>
      <c r="J2" s="50"/>
      <c r="K2" s="115" t="s">
        <v>90</v>
      </c>
      <c r="L2" s="114">
        <f ca="1">+Travails!AG25</f>
        <v>245985</v>
      </c>
      <c r="M2" s="117" t="s">
        <v>91</v>
      </c>
      <c r="N2" s="117"/>
      <c r="O2" s="118">
        <f ca="1">+L2/I2</f>
        <v>0.95121809744779584</v>
      </c>
    </row>
    <row r="3" spans="3:31" s="43" customFormat="1" x14ac:dyDescent="0.2">
      <c r="I3" s="46"/>
      <c r="M3" s="119" t="s">
        <v>105</v>
      </c>
      <c r="N3" s="119"/>
      <c r="O3" s="119"/>
    </row>
    <row r="4" spans="3:31" s="107" customFormat="1" ht="22.5" x14ac:dyDescent="0.3">
      <c r="D4" s="108" t="str">
        <f>'2. Modo de Preenchimento'!K2</f>
        <v>João Vuguala</v>
      </c>
      <c r="E4" s="108"/>
      <c r="F4" s="108" t="s">
        <v>63</v>
      </c>
      <c r="G4" s="108"/>
      <c r="H4" s="108"/>
      <c r="I4" s="108"/>
      <c r="J4" s="108"/>
      <c r="K4" s="108"/>
      <c r="L4" s="108"/>
      <c r="M4" s="108"/>
      <c r="N4" s="108"/>
      <c r="O4" s="109" t="str">
        <f>+Travails!C25</f>
        <v>Junho</v>
      </c>
      <c r="P4" s="109"/>
      <c r="Q4" s="109"/>
      <c r="R4" s="110"/>
      <c r="S4" s="110"/>
      <c r="T4" s="110"/>
      <c r="U4" s="110"/>
      <c r="V4" s="110"/>
      <c r="W4" s="110"/>
      <c r="X4" s="110"/>
      <c r="Y4" s="110"/>
      <c r="Z4" s="111"/>
      <c r="AA4" s="111"/>
      <c r="AC4" s="110"/>
      <c r="AD4" s="110"/>
      <c r="AE4" s="110"/>
    </row>
    <row r="5" spans="3:31" x14ac:dyDescent="0.2">
      <c r="L5" s="28"/>
      <c r="M5" s="29"/>
      <c r="N5" s="2"/>
      <c r="O5" s="2"/>
      <c r="P5" s="2"/>
      <c r="Q5" s="2"/>
      <c r="R5" s="2"/>
      <c r="S5" s="2"/>
      <c r="T5" s="2"/>
      <c r="Y5" s="2"/>
      <c r="Z5" s="2"/>
      <c r="AA5" s="2"/>
      <c r="AB5" s="2"/>
      <c r="AC5" s="2"/>
    </row>
    <row r="6" spans="3:31" x14ac:dyDescent="0.2">
      <c r="L6" s="2"/>
      <c r="M6" s="2"/>
      <c r="N6" s="2"/>
      <c r="O6" s="2"/>
      <c r="P6" s="2"/>
      <c r="Q6" s="2"/>
      <c r="R6" s="2"/>
      <c r="S6" s="2"/>
      <c r="T6" s="2"/>
      <c r="Y6" s="2"/>
      <c r="Z6" s="2"/>
      <c r="AA6" s="2"/>
      <c r="AB6" s="2"/>
      <c r="AC6" s="2"/>
    </row>
    <row r="7" spans="3:31" ht="27.75" customHeight="1" thickBot="1" x14ac:dyDescent="0.3">
      <c r="D7" s="94" t="s">
        <v>86</v>
      </c>
      <c r="E7" s="94"/>
      <c r="F7" s="94"/>
      <c r="G7" s="94"/>
      <c r="H7" s="94"/>
      <c r="L7" s="2"/>
      <c r="M7" s="2"/>
      <c r="N7" s="2"/>
      <c r="O7" s="2"/>
      <c r="P7" s="2"/>
      <c r="Q7" s="2"/>
      <c r="R7" s="2"/>
      <c r="S7" s="2"/>
      <c r="T7" s="99"/>
      <c r="U7" s="99"/>
      <c r="V7" s="99"/>
      <c r="W7" s="99"/>
      <c r="X7" s="99"/>
      <c r="Y7" s="42"/>
      <c r="Z7" s="42"/>
      <c r="AA7" s="2"/>
      <c r="AB7" s="2"/>
      <c r="AC7" s="2"/>
    </row>
    <row r="8" spans="3:31" ht="22.5" customHeight="1" thickTop="1" x14ac:dyDescent="0.3">
      <c r="D8" s="92" t="s">
        <v>50</v>
      </c>
      <c r="E8" s="92" t="s">
        <v>4</v>
      </c>
      <c r="F8" s="92" t="s">
        <v>53</v>
      </c>
      <c r="G8" s="101" t="s">
        <v>54</v>
      </c>
      <c r="H8" s="101"/>
      <c r="L8" s="2"/>
      <c r="M8" s="2"/>
      <c r="N8" s="2"/>
      <c r="O8" s="2"/>
      <c r="P8" s="2"/>
      <c r="Q8" s="2"/>
      <c r="R8" s="2"/>
      <c r="S8" s="2"/>
      <c r="T8" s="2"/>
      <c r="V8" s="100"/>
      <c r="W8" s="100"/>
      <c r="Y8" s="2"/>
      <c r="Z8" s="2"/>
      <c r="AA8" s="2"/>
      <c r="AB8" s="2"/>
      <c r="AC8" s="2"/>
    </row>
    <row r="9" spans="3:31" ht="18" customHeight="1" thickBot="1" x14ac:dyDescent="0.25">
      <c r="D9" s="93" t="s">
        <v>50</v>
      </c>
      <c r="E9" s="93"/>
      <c r="F9" s="93"/>
      <c r="G9" s="40" t="s">
        <v>55</v>
      </c>
      <c r="H9" s="40" t="s">
        <v>56</v>
      </c>
      <c r="L9" s="2"/>
      <c r="M9" s="2"/>
      <c r="N9" s="2"/>
      <c r="O9" s="2"/>
      <c r="P9" s="2"/>
      <c r="Q9" s="2"/>
      <c r="R9" s="2"/>
      <c r="S9" s="2"/>
      <c r="T9" s="2"/>
      <c r="Y9" s="2"/>
      <c r="Z9" s="2"/>
      <c r="AA9" s="2"/>
      <c r="AB9" s="2"/>
      <c r="AC9" s="2"/>
    </row>
    <row r="10" spans="3:31" ht="15" thickTop="1" x14ac:dyDescent="0.2">
      <c r="D10" s="24">
        <v>1</v>
      </c>
      <c r="E10" s="23" t="str">
        <f ca="1">+Travails!B32</f>
        <v>Renda de Casa</v>
      </c>
      <c r="F10" s="10">
        <f ca="1">+Travails!C32</f>
        <v>29925</v>
      </c>
      <c r="G10" s="27">
        <f ca="1">F10/$F$20</f>
        <v>0.23284766666018247</v>
      </c>
      <c r="H10" s="27">
        <f ca="1">+F10/$H$21</f>
        <v>0.12165375937557169</v>
      </c>
      <c r="L10" s="2"/>
      <c r="M10" s="2"/>
      <c r="N10" s="2"/>
      <c r="O10" s="2"/>
      <c r="P10" s="2"/>
      <c r="Q10" s="2"/>
      <c r="R10" s="2"/>
      <c r="S10" s="2"/>
      <c r="T10" s="2"/>
      <c r="Y10" s="2"/>
      <c r="Z10" s="2"/>
      <c r="AA10" s="2"/>
      <c r="AB10" s="2"/>
      <c r="AC10" s="2"/>
    </row>
    <row r="11" spans="3:31" ht="28.5" x14ac:dyDescent="0.2">
      <c r="D11" s="24">
        <v>2</v>
      </c>
      <c r="E11" s="23" t="str">
        <f ca="1">+Travails!B33</f>
        <v>Despesas Médicas</v>
      </c>
      <c r="F11" s="10">
        <f ca="1">+Travails!C33</f>
        <v>19950</v>
      </c>
      <c r="G11" s="27">
        <f t="shared" ref="G11:G19" ca="1" si="0">F11/$F$20</f>
        <v>0.15523177777345498</v>
      </c>
      <c r="H11" s="27">
        <f t="shared" ref="H11:H19" ca="1" si="1">+F11/$H$21</f>
        <v>8.1102506250381123E-2</v>
      </c>
      <c r="L11" s="2"/>
      <c r="M11" s="2"/>
      <c r="N11" s="2"/>
      <c r="O11" s="2"/>
      <c r="P11" s="2"/>
      <c r="Q11" s="2"/>
      <c r="R11" s="2"/>
      <c r="S11" s="2"/>
      <c r="T11" s="2"/>
      <c r="Y11" s="2"/>
      <c r="Z11" s="2"/>
      <c r="AA11" s="2"/>
      <c r="AB11" s="2"/>
      <c r="AC11" s="2"/>
    </row>
    <row r="12" spans="3:31" ht="28.5" x14ac:dyDescent="0.2">
      <c r="D12" s="24">
        <v>3</v>
      </c>
      <c r="E12" s="23" t="str">
        <f ca="1">+Travails!B34</f>
        <v>Mensalidade da Escola</v>
      </c>
      <c r="F12" s="10">
        <f ca="1">+Travails!C34</f>
        <v>14962.5</v>
      </c>
      <c r="G12" s="27">
        <f t="shared" ca="1" si="0"/>
        <v>0.11642383333009124</v>
      </c>
      <c r="H12" s="27">
        <f t="shared" ca="1" si="1"/>
        <v>6.0826879687785843E-2</v>
      </c>
      <c r="L12" s="2"/>
      <c r="M12" s="2"/>
      <c r="N12" s="2"/>
      <c r="O12" s="2"/>
      <c r="P12" s="2"/>
      <c r="Q12" s="2"/>
      <c r="R12" s="2"/>
      <c r="S12" s="2"/>
      <c r="T12" s="2"/>
      <c r="Y12" s="2"/>
      <c r="Z12" s="2"/>
      <c r="AA12" s="2"/>
      <c r="AB12" s="2"/>
      <c r="AC12" s="2"/>
    </row>
    <row r="13" spans="3:31" ht="28.5" x14ac:dyDescent="0.2">
      <c r="D13" s="24">
        <v>4</v>
      </c>
      <c r="E13" s="23" t="str">
        <f ca="1">+Travails!B35</f>
        <v>Empregados Domésticos</v>
      </c>
      <c r="F13" s="10">
        <f ca="1">+Travails!C35</f>
        <v>12468.75</v>
      </c>
      <c r="G13" s="27">
        <f t="shared" ca="1" si="0"/>
        <v>9.7019861108409364E-2</v>
      </c>
      <c r="H13" s="27">
        <f t="shared" ca="1" si="1"/>
        <v>5.0689066406488202E-2</v>
      </c>
      <c r="L13" s="2"/>
      <c r="M13" s="2"/>
      <c r="N13" s="2"/>
      <c r="O13" s="2"/>
      <c r="P13" s="2"/>
      <c r="Q13" s="2"/>
      <c r="R13" s="2"/>
      <c r="S13" s="2"/>
      <c r="T13" s="2"/>
      <c r="Y13" s="30"/>
      <c r="Z13" s="2"/>
      <c r="AA13" s="2"/>
      <c r="AB13" s="2"/>
      <c r="AC13" s="2"/>
    </row>
    <row r="14" spans="3:31" x14ac:dyDescent="0.2">
      <c r="D14" s="24">
        <v>5</v>
      </c>
      <c r="E14" s="23" t="str">
        <f ca="1">+Travails!B36</f>
        <v>Luz</v>
      </c>
      <c r="F14" s="10">
        <f ca="1">+Travails!C36</f>
        <v>10290</v>
      </c>
      <c r="G14" s="27">
        <f t="shared" ca="1" si="0"/>
        <v>8.0066916956834669E-2</v>
      </c>
      <c r="H14" s="27">
        <f t="shared" ca="1" si="1"/>
        <v>4.183181901335447E-2</v>
      </c>
      <c r="L14" s="2"/>
      <c r="M14" s="2"/>
      <c r="N14" s="2"/>
      <c r="O14" s="2"/>
      <c r="P14" s="2"/>
      <c r="Q14" s="2"/>
      <c r="R14" s="2"/>
      <c r="S14" s="2"/>
      <c r="T14" s="2"/>
      <c r="Y14" s="2"/>
      <c r="Z14" s="2"/>
      <c r="AA14" s="2"/>
      <c r="AB14" s="2"/>
      <c r="AC14" s="2"/>
    </row>
    <row r="15" spans="3:31" x14ac:dyDescent="0.2">
      <c r="D15" s="24">
        <v>6</v>
      </c>
      <c r="E15" s="23" t="str">
        <f ca="1">+Travails!B37</f>
        <v>Combustível</v>
      </c>
      <c r="F15" s="10">
        <f ca="1">+Travails!C37</f>
        <v>9975</v>
      </c>
      <c r="G15" s="27">
        <f t="shared" ca="1" si="0"/>
        <v>7.7615888886727491E-2</v>
      </c>
      <c r="H15" s="27">
        <f t="shared" ca="1" si="1"/>
        <v>4.0551253125190562E-2</v>
      </c>
      <c r="L15" s="2"/>
      <c r="M15" s="2"/>
      <c r="N15" s="2"/>
      <c r="O15" s="2"/>
      <c r="P15" s="2"/>
      <c r="Q15" s="2"/>
      <c r="R15" s="2"/>
      <c r="S15" s="2"/>
      <c r="T15" s="2"/>
      <c r="Y15" s="2"/>
      <c r="Z15" s="2"/>
      <c r="AA15" s="2"/>
      <c r="AB15" s="2"/>
      <c r="AC15" s="2"/>
    </row>
    <row r="16" spans="3:31" x14ac:dyDescent="0.2">
      <c r="D16" s="24">
        <v>7</v>
      </c>
      <c r="E16" s="23" t="str">
        <f ca="1">+Travails!B38</f>
        <v>Dízimo</v>
      </c>
      <c r="F16" s="10">
        <f ca="1">+Travails!C38</f>
        <v>9500</v>
      </c>
      <c r="G16" s="27">
        <f t="shared" ca="1" si="0"/>
        <v>7.3919894177835704E-2</v>
      </c>
      <c r="H16" s="27">
        <f t="shared" ca="1" si="1"/>
        <v>3.8620241071610058E-2</v>
      </c>
      <c r="L16" s="2"/>
      <c r="M16" s="2"/>
      <c r="N16" s="2"/>
      <c r="O16" s="2"/>
      <c r="P16" s="2"/>
      <c r="Q16" s="2"/>
      <c r="R16" s="2"/>
      <c r="S16" s="2"/>
      <c r="T16" s="2"/>
      <c r="Y16" s="2"/>
      <c r="Z16" s="2"/>
      <c r="AA16" s="2"/>
      <c r="AB16" s="2"/>
      <c r="AC16" s="2"/>
    </row>
    <row r="17" spans="4:12" s="2" customFormat="1" x14ac:dyDescent="0.2">
      <c r="D17" s="24">
        <v>8</v>
      </c>
      <c r="E17" s="23" t="str">
        <f ca="1">+Travails!B39</f>
        <v>Divertimento</v>
      </c>
      <c r="F17" s="10">
        <f ca="1">+Travails!C39</f>
        <v>8478.75</v>
      </c>
      <c r="G17" s="27">
        <f t="shared" ca="1" si="0"/>
        <v>6.5973505553718365E-2</v>
      </c>
      <c r="H17" s="27">
        <f t="shared" ca="1" si="1"/>
        <v>3.4468565156411973E-2</v>
      </c>
    </row>
    <row r="18" spans="4:12" s="2" customFormat="1" x14ac:dyDescent="0.2">
      <c r="D18" s="24">
        <v>9</v>
      </c>
      <c r="E18" s="23" t="str">
        <f ca="1">+Travails!B40</f>
        <v>Seguros</v>
      </c>
      <c r="F18" s="10">
        <f ca="1">+Travails!C40</f>
        <v>6483.75</v>
      </c>
      <c r="G18" s="27">
        <f t="shared" ca="1" si="0"/>
        <v>5.0450327776372865E-2</v>
      </c>
      <c r="H18" s="27">
        <f t="shared" ca="1" si="1"/>
        <v>2.6358314531373866E-2</v>
      </c>
    </row>
    <row r="19" spans="4:12" s="2" customFormat="1" x14ac:dyDescent="0.2">
      <c r="D19" s="24">
        <v>10</v>
      </c>
      <c r="E19" s="23" t="str">
        <f ca="1">+Travails!B41</f>
        <v>Seguros</v>
      </c>
      <c r="F19" s="10">
        <f ca="1">+Travails!C41</f>
        <v>6483.75</v>
      </c>
      <c r="G19" s="27">
        <f t="shared" ca="1" si="0"/>
        <v>5.0450327776372865E-2</v>
      </c>
      <c r="H19" s="27">
        <f t="shared" ca="1" si="1"/>
        <v>2.6358314531373866E-2</v>
      </c>
    </row>
    <row r="20" spans="4:12" s="2" customFormat="1" ht="18" customHeight="1" thickBot="1" x14ac:dyDescent="0.25">
      <c r="D20" s="95" t="s">
        <v>51</v>
      </c>
      <c r="E20" s="96"/>
      <c r="F20" s="25">
        <f ca="1">+Travails!C42</f>
        <v>128517.5</v>
      </c>
      <c r="G20" s="25"/>
      <c r="H20" s="25"/>
    </row>
    <row r="21" spans="4:12" s="2" customFormat="1" ht="15" thickTop="1" x14ac:dyDescent="0.2">
      <c r="D21" s="97" t="s">
        <v>52</v>
      </c>
      <c r="E21" s="98"/>
      <c r="F21" s="26"/>
      <c r="G21" s="26"/>
      <c r="H21" s="26">
        <f ca="1">+Travails!AG25</f>
        <v>245985</v>
      </c>
    </row>
    <row r="22" spans="4:12" s="2" customFormat="1" x14ac:dyDescent="0.2"/>
    <row r="23" spans="4:12" s="2" customFormat="1" ht="20.25" x14ac:dyDescent="0.3">
      <c r="L23" s="121"/>
    </row>
    <row r="24" spans="4:12" s="2" customFormat="1" ht="22.5" x14ac:dyDescent="0.3">
      <c r="L24" s="122"/>
    </row>
    <row r="25" spans="4:12" s="2" customFormat="1" x14ac:dyDescent="0.2"/>
    <row r="26" spans="4:12" s="2" customFormat="1" x14ac:dyDescent="0.2"/>
    <row r="27" spans="4:12" s="2" customFormat="1" x14ac:dyDescent="0.2"/>
    <row r="28" spans="4:12" s="2" customFormat="1" x14ac:dyDescent="0.2"/>
    <row r="29" spans="4:12" s="2" customFormat="1" x14ac:dyDescent="0.2"/>
    <row r="30" spans="4:12" s="2" customFormat="1" x14ac:dyDescent="0.2"/>
    <row r="31" spans="4:12" s="2" customFormat="1" x14ac:dyDescent="0.2"/>
    <row r="32" spans="4:1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hidden="1" x14ac:dyDescent="0.2"/>
    <row r="48" s="2" customFormat="1" hidden="1" x14ac:dyDescent="0.2"/>
    <row r="49" spans="12:33" hidden="1" x14ac:dyDescent="0.2">
      <c r="L49" s="2"/>
      <c r="M49" s="2"/>
      <c r="N49" s="2"/>
      <c r="O49" s="2"/>
      <c r="P49" s="2"/>
      <c r="Q49" s="2"/>
      <c r="R49" s="2"/>
      <c r="S49" s="2"/>
      <c r="T49" s="2"/>
      <c r="Y49" s="2"/>
      <c r="Z49" s="2"/>
      <c r="AA49" s="2"/>
      <c r="AB49" s="2"/>
      <c r="AC49" s="2"/>
    </row>
    <row r="50" spans="12:33" hidden="1" x14ac:dyDescent="0.2">
      <c r="L50" s="2"/>
      <c r="M50" s="2"/>
      <c r="N50" s="2"/>
      <c r="O50" s="2"/>
      <c r="P50" s="2"/>
      <c r="Q50" s="2"/>
      <c r="R50" s="2"/>
      <c r="S50" s="2"/>
      <c r="T50" s="2"/>
      <c r="Y50" s="2"/>
      <c r="Z50" s="2"/>
      <c r="AA50" s="2"/>
      <c r="AB50" s="2"/>
      <c r="AC50" s="2"/>
    </row>
    <row r="51" spans="12:33" hidden="1" x14ac:dyDescent="0.2">
      <c r="L51" s="2"/>
      <c r="M51" s="2"/>
      <c r="N51" s="2"/>
      <c r="O51" s="2"/>
      <c r="P51" s="2"/>
      <c r="Q51" s="2"/>
      <c r="R51" s="2"/>
      <c r="S51" s="2"/>
      <c r="T51" s="2"/>
      <c r="Y51" s="2"/>
      <c r="Z51" s="2"/>
      <c r="AA51" s="2"/>
      <c r="AB51" s="2"/>
      <c r="AC51" s="2"/>
    </row>
    <row r="52" spans="12:33" ht="38.25" hidden="1" customHeight="1" x14ac:dyDescent="0.2">
      <c r="L52" s="2"/>
      <c r="M52" s="2"/>
      <c r="N52" s="2"/>
      <c r="O52" s="2"/>
      <c r="P52" s="2"/>
      <c r="Q52" s="2"/>
      <c r="R52" s="2"/>
      <c r="S52" s="2"/>
      <c r="T52" s="2"/>
      <c r="Y52" s="2"/>
      <c r="Z52" s="2"/>
      <c r="AA52" s="2"/>
      <c r="AB52" s="2"/>
      <c r="AC52" s="2"/>
    </row>
    <row r="53" spans="12:33" s="32" customFormat="1" ht="14.25" customHeight="1" x14ac:dyDescent="0.2">
      <c r="L53" s="91" t="s">
        <v>64</v>
      </c>
      <c r="M53" s="91"/>
      <c r="N53" s="91"/>
      <c r="O53" s="91"/>
      <c r="P53" s="91"/>
      <c r="Q53" s="91"/>
      <c r="R53" s="91"/>
      <c r="S53" s="91"/>
      <c r="T53" s="91"/>
      <c r="AB53" s="41"/>
      <c r="AC53" s="41"/>
      <c r="AD53" s="41"/>
      <c r="AE53" s="41"/>
      <c r="AF53" s="41"/>
      <c r="AG53" s="41"/>
    </row>
    <row r="54" spans="12:33" ht="14.25" hidden="1" customHeight="1" x14ac:dyDescent="0.2"/>
  </sheetData>
  <mergeCells count="16">
    <mergeCell ref="M2:N2"/>
    <mergeCell ref="M1:N1"/>
    <mergeCell ref="D4:E4"/>
    <mergeCell ref="F4:N4"/>
    <mergeCell ref="M3:O3"/>
    <mergeCell ref="O4:Q4"/>
    <mergeCell ref="E8:E9"/>
    <mergeCell ref="D8:D9"/>
    <mergeCell ref="D7:H7"/>
    <mergeCell ref="D20:E20"/>
    <mergeCell ref="D21:E21"/>
    <mergeCell ref="T7:X7"/>
    <mergeCell ref="V8:W8"/>
    <mergeCell ref="G8:H8"/>
    <mergeCell ref="F8:F9"/>
    <mergeCell ref="L53:T1048576"/>
  </mergeCells>
  <conditionalFormatting sqref="G10:H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{B7FCBB38-E398-4428-AB99-42D65E9FD274}</x14:id>
        </ext>
      </extLst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Drop Down 3">
              <controlPr defaultSize="0" autoLine="0" autoPict="0">
                <anchor moveWithCells="1">
                  <from>
                    <xdr:col>6</xdr:col>
                    <xdr:colOff>1228725</xdr:colOff>
                    <xdr:row>4</xdr:row>
                    <xdr:rowOff>76200</xdr:rowOff>
                  </from>
                  <to>
                    <xdr:col>7</xdr:col>
                    <xdr:colOff>1362075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FCBB38-E398-4428-AB99-42D65E9FD2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G10:H19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X96"/>
  <sheetViews>
    <sheetView topLeftCell="F1" zoomScale="115" zoomScaleNormal="115" workbookViewId="0">
      <selection activeCell="C25" sqref="C25"/>
    </sheetView>
  </sheetViews>
  <sheetFormatPr defaultColWidth="15.25" defaultRowHeight="14.25" x14ac:dyDescent="0.2"/>
  <cols>
    <col min="1" max="1" width="15.25" style="52"/>
    <col min="2" max="2" width="16.375" style="59" customWidth="1"/>
    <col min="3" max="7" width="15.25" style="52"/>
    <col min="8" max="8" width="13" style="52" customWidth="1"/>
    <col min="9" max="12" width="15.25" style="52"/>
    <col min="13" max="13" width="18.875" style="52" customWidth="1"/>
    <col min="14" max="31" width="15.25" style="52"/>
    <col min="32" max="32" width="15.25" style="53"/>
    <col min="33" max="16384" width="15.25" style="52"/>
  </cols>
  <sheetData>
    <row r="1" spans="2:46" x14ac:dyDescent="0.2">
      <c r="B1" s="51" t="s">
        <v>58</v>
      </c>
      <c r="AK1" s="53"/>
    </row>
    <row r="2" spans="2:46" s="53" customFormat="1" ht="42.75" x14ac:dyDescent="0.2">
      <c r="B2" s="51" t="s">
        <v>4</v>
      </c>
      <c r="C2" s="53" t="str">
        <f>+'4. Despesas_ Custos Reais'!B7</f>
        <v>Alimentação</v>
      </c>
      <c r="D2" s="53" t="str">
        <f>+'4. Despesas_ Custos Reais'!B8</f>
        <v>Luz</v>
      </c>
      <c r="E2" s="53" t="str">
        <f>+'4. Despesas_ Custos Reais'!B9</f>
        <v>Água</v>
      </c>
      <c r="F2" s="53" t="str">
        <f>+'4. Despesas_ Custos Reais'!B10</f>
        <v>Gás</v>
      </c>
      <c r="G2" s="53" t="str">
        <f>+'4. Despesas_ Custos Reais'!B11</f>
        <v>Renda de Casa</v>
      </c>
      <c r="H2" s="53" t="str">
        <f>+'4. Despesas_ Custos Reais'!B12</f>
        <v>Telefone</v>
      </c>
      <c r="I2" s="53" t="str">
        <f>+'4. Despesas_ Custos Reais'!B13</f>
        <v>Internet</v>
      </c>
      <c r="J2" s="53" t="str">
        <f>+'4. Despesas_ Custos Reais'!B14</f>
        <v>TV</v>
      </c>
      <c r="K2" s="53" t="str">
        <f>+'4. Despesas_ Custos Reais'!B15</f>
        <v>Taxa de Lixo</v>
      </c>
      <c r="L2" s="53" t="str">
        <f>+'4. Despesas_ Custos Reais'!B16</f>
        <v>Empregados Domésticos</v>
      </c>
      <c r="M2" s="53" t="str">
        <f>+'4. Despesas_ Custos Reais'!B17</f>
        <v>Manutenção e / ou Reparações</v>
      </c>
      <c r="N2" s="53" t="str">
        <f>+'4. Despesas_ Custos Reais'!B18</f>
        <v>Combustível</v>
      </c>
      <c r="O2" s="53" t="str">
        <f>+'4. Despesas_ Custos Reais'!B19</f>
        <v>Mensalidade da Escola</v>
      </c>
      <c r="P2" s="53" t="str">
        <f>+'4. Despesas_ Custos Reais'!B20</f>
        <v>Material Escolar</v>
      </c>
      <c r="Q2" s="53" t="str">
        <f>+'4. Despesas_ Custos Reais'!B21</f>
        <v>Taxi</v>
      </c>
      <c r="R2" s="53" t="str">
        <f>+'4. Despesas_ Custos Reais'!B22</f>
        <v>Jardinagem</v>
      </c>
      <c r="S2" s="53" t="str">
        <f>+'4. Despesas_ Custos Reais'!B23</f>
        <v>Despesas Médicas</v>
      </c>
      <c r="T2" s="53" t="str">
        <f>+'4. Despesas_ Custos Reais'!B24</f>
        <v>Seguros</v>
      </c>
      <c r="U2" s="53" t="str">
        <f>+'4. Despesas_ Custos Reais'!B25</f>
        <v>Divertimento</v>
      </c>
      <c r="V2" s="53" t="str">
        <f>+'4. Despesas_ Custos Reais'!B26</f>
        <v>Cabelereiro/ Cuidados com a Beleza</v>
      </c>
      <c r="W2" s="53" t="str">
        <f>+'4. Despesas_ Custos Reais'!B27</f>
        <v>Dízimo</v>
      </c>
      <c r="X2" s="53" t="str">
        <f>+'4. Despesas_ Custos Reais'!B28</f>
        <v>Empréstimos</v>
      </c>
      <c r="Y2" s="53" t="str">
        <f>+'4. Despesas_ Custos Reais'!B29</f>
        <v>Poupança</v>
      </c>
      <c r="Z2" s="53" t="str">
        <f>+'4. Despesas_ Custos Reais'!B30</f>
        <v>Viagem</v>
      </c>
      <c r="AA2" s="53" t="str">
        <f>+'4. Despesas_ Custos Reais'!B31</f>
        <v>Vestuário</v>
      </c>
      <c r="AB2" s="53" t="str">
        <f>+'4. Despesas_ Custos Reais'!B32</f>
        <v>Taxa de Condomínio</v>
      </c>
      <c r="AC2" s="53" t="str">
        <f>+'4. Despesas_ Custos Reais'!B33</f>
        <v>Impostos</v>
      </c>
      <c r="AD2" s="53" t="str">
        <f>+'4. Despesas_ Custos Reais'!B34</f>
        <v>Ginásio,Spa,Actividades desportivas</v>
      </c>
      <c r="AE2" s="53" t="str">
        <f>+'4. Despesas_ Custos Reais'!B35</f>
        <v>Outros</v>
      </c>
      <c r="AF2" s="53" t="str">
        <f>+'4. Despesas_ Custos Reais'!B36</f>
        <v>Total</v>
      </c>
    </row>
    <row r="3" spans="2:46" x14ac:dyDescent="0.2">
      <c r="B3" s="54" t="str">
        <f>+'4. Despesas_ Custos Reais'!C6</f>
        <v>Janeiro</v>
      </c>
      <c r="C3" s="55">
        <f>'4. Despesas_ Custos Reais'!$C$7</f>
        <v>54000</v>
      </c>
      <c r="D3" s="56">
        <f>+'4. Despesas_ Custos Reais'!$C$8</f>
        <v>9100</v>
      </c>
      <c r="E3" s="56">
        <f>+'4. Despesas_ Custos Reais'!$C$9</f>
        <v>3150</v>
      </c>
      <c r="F3" s="56">
        <f>+'4. Despesas_ Custos Reais'!$C$10</f>
        <v>2250</v>
      </c>
      <c r="G3" s="56">
        <f>+'4. Despesas_ Custos Reais'!$C$11</f>
        <v>27000</v>
      </c>
      <c r="H3" s="56">
        <f>+'4. Despesas_ Custos Reais'!$C$12</f>
        <v>3600</v>
      </c>
      <c r="I3" s="56">
        <f>+'4. Despesas_ Custos Reais'!$C$13</f>
        <v>1350</v>
      </c>
      <c r="J3" s="56">
        <f>+'4. Despesas_ Custos Reais'!$C$14</f>
        <v>4500</v>
      </c>
      <c r="K3" s="56">
        <f>+'4. Despesas_ Custos Reais'!$C$15</f>
        <v>450</v>
      </c>
      <c r="L3" s="56">
        <f>+'4. Despesas_ Custos Reais'!$C$16</f>
        <v>11250</v>
      </c>
      <c r="M3" s="56">
        <f>+'4. Despesas_ Custos Reais'!$C$17</f>
        <v>4500</v>
      </c>
      <c r="N3" s="56">
        <f>+'4. Despesas_ Custos Reais'!$C$18</f>
        <v>9000</v>
      </c>
      <c r="O3" s="56">
        <f>+'4. Despesas_ Custos Reais'!$C$19</f>
        <v>13500</v>
      </c>
      <c r="P3" s="56">
        <f>+'4. Despesas_ Custos Reais'!$C$20</f>
        <v>3150</v>
      </c>
      <c r="Q3" s="56">
        <f>+'4. Despesas_ Custos Reais'!$C$21</f>
        <v>5400</v>
      </c>
      <c r="R3" s="56">
        <f>+'4. Despesas_ Custos Reais'!$C$22</f>
        <v>900</v>
      </c>
      <c r="S3" s="56">
        <f>+'4. Despesas_ Custos Reais'!$C$23</f>
        <v>18000</v>
      </c>
      <c r="T3" s="56">
        <f>+'4. Despesas_ Custos Reais'!$C$24</f>
        <v>5850</v>
      </c>
      <c r="U3" s="56">
        <f>+'4. Despesas_ Custos Reais'!$C$25</f>
        <v>7650</v>
      </c>
      <c r="V3" s="56">
        <f>+'4. Despesas_ Custos Reais'!$C$26</f>
        <v>3600</v>
      </c>
      <c r="W3" s="56">
        <f>+'4. Despesas_ Custos Reais'!$C$27</f>
        <v>9000</v>
      </c>
      <c r="X3" s="56">
        <f>+'4. Despesas_ Custos Reais'!$C$28</f>
        <v>450</v>
      </c>
      <c r="Y3" s="56">
        <f>+'4. Despesas_ Custos Reais'!$C$29</f>
        <v>4500</v>
      </c>
      <c r="Z3" s="56">
        <f>+'4. Despesas_ Custos Reais'!$C$30</f>
        <v>5850</v>
      </c>
      <c r="AA3" s="56">
        <f>+'4. Despesas_ Custos Reais'!$C$31</f>
        <v>3600</v>
      </c>
      <c r="AB3" s="56">
        <f>+'4. Despesas_ Custos Reais'!$C$32</f>
        <v>1800</v>
      </c>
      <c r="AC3" s="56">
        <f>+'4. Despesas_ Custos Reais'!$C$33</f>
        <v>5850</v>
      </c>
      <c r="AD3" s="56">
        <f>+'4. Despesas_ Custos Reais'!$C$34</f>
        <v>1800</v>
      </c>
      <c r="AE3" s="56">
        <f>+'4. Despesas_ Custos Reais'!$C$35</f>
        <v>1350</v>
      </c>
      <c r="AF3" s="57">
        <f>SUM(C3:AE3)</f>
        <v>222400</v>
      </c>
      <c r="AG3" s="56">
        <f>+'4. Despesas_ Custos Reais'!C36</f>
        <v>222400</v>
      </c>
      <c r="AK3" s="52" t="str">
        <f>+B2</f>
        <v>Descrição</v>
      </c>
      <c r="AL3" s="53" t="e">
        <f>+#REF!</f>
        <v>#REF!</v>
      </c>
      <c r="AM3" s="52" t="e">
        <f>+#REF!</f>
        <v>#REF!</v>
      </c>
      <c r="AN3" s="52" t="e">
        <f>+#REF!</f>
        <v>#REF!</v>
      </c>
      <c r="AO3" s="52" t="e">
        <f>+#REF!</f>
        <v>#REF!</v>
      </c>
      <c r="AP3" s="52" t="e">
        <f>+#REF!</f>
        <v>#REF!</v>
      </c>
      <c r="AQ3" s="52" t="e">
        <f>+#REF!</f>
        <v>#REF!</v>
      </c>
      <c r="AR3" s="52" t="e">
        <f>+#REF!</f>
        <v>#REF!</v>
      </c>
      <c r="AS3" s="52" t="e">
        <f>+#REF!</f>
        <v>#REF!</v>
      </c>
    </row>
    <row r="4" spans="2:46" x14ac:dyDescent="0.2">
      <c r="B4" s="54" t="str">
        <f>+'4. Despesas_ Custos Reais'!D6</f>
        <v>Fevereiro</v>
      </c>
      <c r="C4" s="55">
        <f>'4. Despesas_ Custos Reais'!$D$7</f>
        <v>48000</v>
      </c>
      <c r="D4" s="56">
        <f>+'4. Despesas_ Custos Reais'!$D$8</f>
        <v>8300</v>
      </c>
      <c r="E4" s="56">
        <f>+'4. Despesas_ Custos Reais'!$D$9</f>
        <v>2800</v>
      </c>
      <c r="F4" s="56">
        <f>+'4. Despesas_ Custos Reais'!$D$10</f>
        <v>2000</v>
      </c>
      <c r="G4" s="56">
        <f>+'4. Despesas_ Custos Reais'!$D$11</f>
        <v>24000</v>
      </c>
      <c r="H4" s="56">
        <f>+'4. Despesas_ Custos Reais'!$D$12</f>
        <v>3200</v>
      </c>
      <c r="I4" s="56">
        <f>+'4. Despesas_ Custos Reais'!$D$13</f>
        <v>1200</v>
      </c>
      <c r="J4" s="56">
        <f>+'4. Despesas_ Custos Reais'!$D$14</f>
        <v>4000</v>
      </c>
      <c r="K4" s="56">
        <f>+'4. Despesas_ Custos Reais'!$D$15</f>
        <v>400</v>
      </c>
      <c r="L4" s="56">
        <f>+'4. Despesas_ Custos Reais'!$D$16</f>
        <v>10000</v>
      </c>
      <c r="M4" s="56">
        <f>+'4. Despesas_ Custos Reais'!$D$17</f>
        <v>4000</v>
      </c>
      <c r="N4" s="56">
        <f>+'4. Despesas_ Custos Reais'!$D$18</f>
        <v>8000</v>
      </c>
      <c r="O4" s="56">
        <f>+'4. Despesas_ Custos Reais'!$D$19</f>
        <v>12000</v>
      </c>
      <c r="P4" s="56">
        <f>+'4. Despesas_ Custos Reais'!$D$20</f>
        <v>2800</v>
      </c>
      <c r="Q4" s="56">
        <f>+'4. Despesas_ Custos Reais'!$D$21</f>
        <v>4800</v>
      </c>
      <c r="R4" s="56">
        <f>+'4. Despesas_ Custos Reais'!$D$22</f>
        <v>800</v>
      </c>
      <c r="S4" s="56">
        <f>+'4. Despesas_ Custos Reais'!$D$23</f>
        <v>16000</v>
      </c>
      <c r="T4" s="56">
        <f>+'4. Despesas_ Custos Reais'!$D$24</f>
        <v>5200</v>
      </c>
      <c r="U4" s="56">
        <f>+'4. Despesas_ Custos Reais'!$D$25</f>
        <v>6800</v>
      </c>
      <c r="V4" s="56">
        <f>+'4. Despesas_ Custos Reais'!$D$26</f>
        <v>3200</v>
      </c>
      <c r="W4" s="56">
        <f>+'4. Despesas_ Custos Reais'!$D$27</f>
        <v>8000</v>
      </c>
      <c r="X4" s="56">
        <f>+'4. Despesas_ Custos Reais'!$D$28</f>
        <v>400</v>
      </c>
      <c r="Y4" s="56">
        <f>+'4. Despesas_ Custos Reais'!$D$29</f>
        <v>4000</v>
      </c>
      <c r="Z4" s="56">
        <f>+'4. Despesas_ Custos Reais'!$D$30</f>
        <v>5200</v>
      </c>
      <c r="AA4" s="56">
        <f>+'4. Despesas_ Custos Reais'!$D$31</f>
        <v>3200</v>
      </c>
      <c r="AB4" s="56">
        <f>+'4. Despesas_ Custos Reais'!$D$32</f>
        <v>1600</v>
      </c>
      <c r="AC4" s="56">
        <f>+'4. Despesas_ Custos Reais'!$D$33</f>
        <v>5200</v>
      </c>
      <c r="AD4" s="56">
        <f>+'4. Despesas_ Custos Reais'!$D$34</f>
        <v>1600</v>
      </c>
      <c r="AE4" s="56">
        <f>+'4. Despesas_ Custos Reais'!$D$35</f>
        <v>1200</v>
      </c>
      <c r="AF4" s="57">
        <f t="shared" ref="AF4:AF19" si="0">SUM(C4:AE4)</f>
        <v>197900</v>
      </c>
      <c r="AG4" s="56">
        <f>+'4. Despesas_ Custos Reais'!D36</f>
        <v>197900</v>
      </c>
      <c r="AK4" s="52" t="e">
        <f>+#REF!</f>
        <v>#REF!</v>
      </c>
      <c r="AL4" s="56" t="e">
        <f>+#REF!</f>
        <v>#REF!</v>
      </c>
      <c r="AM4" s="56" t="e">
        <f>+#REF!</f>
        <v>#REF!</v>
      </c>
      <c r="AN4" s="56" t="e">
        <f>+#REF!</f>
        <v>#REF!</v>
      </c>
      <c r="AO4" s="56" t="e">
        <f>+#REF!</f>
        <v>#REF!</v>
      </c>
      <c r="AP4" s="56" t="e">
        <f>+#REF!</f>
        <v>#REF!</v>
      </c>
      <c r="AQ4" s="56" t="e">
        <f>+#REF!</f>
        <v>#REF!</v>
      </c>
      <c r="AR4" s="56" t="e">
        <f>+#REF!</f>
        <v>#REF!</v>
      </c>
      <c r="AS4" s="56" t="e">
        <f>SUM(AL4:AR4)</f>
        <v>#REF!</v>
      </c>
      <c r="AT4" s="56"/>
    </row>
    <row r="5" spans="2:46" x14ac:dyDescent="0.2">
      <c r="B5" s="54" t="str">
        <f>+'4. Despesas_ Custos Reais'!E6</f>
        <v>Março</v>
      </c>
      <c r="C5" s="55">
        <f>'4. Despesas_ Custos Reais'!$E$7</f>
        <v>55200</v>
      </c>
      <c r="D5" s="56">
        <f>+'4. Despesas_ Custos Reais'!$E$8</f>
        <v>9400</v>
      </c>
      <c r="E5" s="56">
        <f>+'4. Despesas_ Custos Reais'!$E$9</f>
        <v>3220</v>
      </c>
      <c r="F5" s="56">
        <f>+'4. Despesas_ Custos Reais'!$E$10</f>
        <v>2300</v>
      </c>
      <c r="G5" s="56">
        <f>+'4. Despesas_ Custos Reais'!$E$11</f>
        <v>27600</v>
      </c>
      <c r="H5" s="56">
        <f>+'4. Despesas_ Custos Reais'!$E$12</f>
        <v>3680</v>
      </c>
      <c r="I5" s="56">
        <f>+'4. Despesas_ Custos Reais'!$E$13</f>
        <v>1380</v>
      </c>
      <c r="J5" s="56">
        <f>+'4. Despesas_ Custos Reais'!$E$14</f>
        <v>4600</v>
      </c>
      <c r="K5" s="56">
        <f>+'4. Despesas_ Custos Reais'!$E$15</f>
        <v>460</v>
      </c>
      <c r="L5" s="56">
        <f>+'4. Despesas_ Custos Reais'!$E$16</f>
        <v>11500</v>
      </c>
      <c r="M5" s="56">
        <f>+'4. Despesas_ Custos Reais'!$E$17</f>
        <v>4600</v>
      </c>
      <c r="N5" s="56">
        <f>+'4. Despesas_ Custos Reais'!$E$18</f>
        <v>9200</v>
      </c>
      <c r="O5" s="56">
        <f>+'4. Despesas_ Custos Reais'!$E$19</f>
        <v>13800</v>
      </c>
      <c r="P5" s="56">
        <f>+'4. Despesas_ Custos Reais'!$E$20</f>
        <v>3220</v>
      </c>
      <c r="Q5" s="56">
        <f>+'4. Despesas_ Custos Reais'!$E$21</f>
        <v>5520</v>
      </c>
      <c r="R5" s="56">
        <f>+'4. Despesas_ Custos Reais'!$E$22</f>
        <v>920</v>
      </c>
      <c r="S5" s="56">
        <f>+'4. Despesas_ Custos Reais'!$E$23</f>
        <v>18400</v>
      </c>
      <c r="T5" s="56">
        <f>+'4. Despesas_ Custos Reais'!$E$24</f>
        <v>5980</v>
      </c>
      <c r="U5" s="56">
        <f>+'4. Despesas_ Custos Reais'!$E$25</f>
        <v>7820</v>
      </c>
      <c r="V5" s="56">
        <f>+'4. Despesas_ Custos Reais'!$E$26</f>
        <v>3680</v>
      </c>
      <c r="W5" s="56">
        <f>+'4. Despesas_ Custos Reais'!$E$27</f>
        <v>9200</v>
      </c>
      <c r="X5" s="56">
        <f>+'4. Despesas_ Custos Reais'!$E$28</f>
        <v>460</v>
      </c>
      <c r="Y5" s="56">
        <f>+'4. Despesas_ Custos Reais'!$E$29</f>
        <v>4600</v>
      </c>
      <c r="Z5" s="56">
        <f>+'4. Despesas_ Custos Reais'!$E$30</f>
        <v>5980</v>
      </c>
      <c r="AA5" s="56">
        <f>+'4. Despesas_ Custos Reais'!$E$31</f>
        <v>3680</v>
      </c>
      <c r="AB5" s="56">
        <f>+'4. Despesas_ Custos Reais'!$E$32</f>
        <v>1840</v>
      </c>
      <c r="AC5" s="56">
        <f>+'4. Despesas_ Custos Reais'!$E$33</f>
        <v>5980</v>
      </c>
      <c r="AD5" s="56">
        <f>+'4. Despesas_ Custos Reais'!$E$34</f>
        <v>1840</v>
      </c>
      <c r="AE5" s="56">
        <f>+'4. Despesas_ Custos Reais'!$E$35</f>
        <v>1380</v>
      </c>
      <c r="AF5" s="57">
        <f t="shared" si="0"/>
        <v>227440</v>
      </c>
      <c r="AG5" s="56">
        <f>+'4. Despesas_ Custos Reais'!E36</f>
        <v>227440</v>
      </c>
      <c r="AH5" s="56"/>
      <c r="AK5" s="52" t="e">
        <f>+#REF!</f>
        <v>#REF!</v>
      </c>
      <c r="AL5" s="56" t="e">
        <f>+#REF!</f>
        <v>#REF!</v>
      </c>
      <c r="AM5" s="56" t="e">
        <f>+#REF!</f>
        <v>#REF!</v>
      </c>
      <c r="AN5" s="56" t="e">
        <f>+#REF!</f>
        <v>#REF!</v>
      </c>
      <c r="AO5" s="56" t="e">
        <f>+#REF!</f>
        <v>#REF!</v>
      </c>
      <c r="AP5" s="56" t="e">
        <f>+#REF!</f>
        <v>#REF!</v>
      </c>
      <c r="AQ5" s="56" t="e">
        <f>+#REF!</f>
        <v>#REF!</v>
      </c>
      <c r="AR5" s="56" t="e">
        <f>+#REF!</f>
        <v>#REF!</v>
      </c>
      <c r="AS5" s="56" t="e">
        <f t="shared" ref="AS5:AS6" si="1">SUM(AL5:AR5)</f>
        <v>#REF!</v>
      </c>
      <c r="AT5" s="56"/>
    </row>
    <row r="6" spans="2:46" x14ac:dyDescent="0.2">
      <c r="B6" s="54" t="str">
        <f>+'4. Despesas_ Custos Reais'!F6</f>
        <v>I º Trimestre</v>
      </c>
      <c r="C6" s="56">
        <f>SUM(C3:C5)</f>
        <v>157200</v>
      </c>
      <c r="D6" s="56">
        <f t="shared" ref="D6:AE6" si="2">SUM(D3:D5)</f>
        <v>26800</v>
      </c>
      <c r="E6" s="56">
        <f t="shared" si="2"/>
        <v>9170</v>
      </c>
      <c r="F6" s="56">
        <f t="shared" si="2"/>
        <v>6550</v>
      </c>
      <c r="G6" s="56">
        <f t="shared" si="2"/>
        <v>78600</v>
      </c>
      <c r="H6" s="56">
        <f t="shared" si="2"/>
        <v>10480</v>
      </c>
      <c r="I6" s="56">
        <f t="shared" si="2"/>
        <v>3930</v>
      </c>
      <c r="J6" s="56">
        <f t="shared" si="2"/>
        <v>13100</v>
      </c>
      <c r="K6" s="56">
        <f t="shared" si="2"/>
        <v>1310</v>
      </c>
      <c r="L6" s="56">
        <f t="shared" si="2"/>
        <v>32750</v>
      </c>
      <c r="M6" s="56">
        <f t="shared" si="2"/>
        <v>13100</v>
      </c>
      <c r="N6" s="56">
        <f t="shared" si="2"/>
        <v>26200</v>
      </c>
      <c r="O6" s="56">
        <f t="shared" si="2"/>
        <v>39300</v>
      </c>
      <c r="P6" s="56">
        <f t="shared" si="2"/>
        <v>9170</v>
      </c>
      <c r="Q6" s="56">
        <f t="shared" si="2"/>
        <v>15720</v>
      </c>
      <c r="R6" s="56">
        <f t="shared" si="2"/>
        <v>2620</v>
      </c>
      <c r="S6" s="56">
        <f t="shared" si="2"/>
        <v>52400</v>
      </c>
      <c r="T6" s="56">
        <f t="shared" si="2"/>
        <v>17030</v>
      </c>
      <c r="U6" s="56">
        <f t="shared" si="2"/>
        <v>22270</v>
      </c>
      <c r="V6" s="56">
        <f t="shared" si="2"/>
        <v>10480</v>
      </c>
      <c r="W6" s="56">
        <f t="shared" si="2"/>
        <v>26200</v>
      </c>
      <c r="X6" s="56">
        <f t="shared" si="2"/>
        <v>1310</v>
      </c>
      <c r="Y6" s="56">
        <f t="shared" si="2"/>
        <v>13100</v>
      </c>
      <c r="Z6" s="56">
        <f t="shared" si="2"/>
        <v>17030</v>
      </c>
      <c r="AA6" s="56">
        <f t="shared" si="2"/>
        <v>10480</v>
      </c>
      <c r="AB6" s="56">
        <f t="shared" si="2"/>
        <v>5240</v>
      </c>
      <c r="AC6" s="56">
        <f t="shared" si="2"/>
        <v>17030</v>
      </c>
      <c r="AD6" s="56">
        <f t="shared" si="2"/>
        <v>5240</v>
      </c>
      <c r="AE6" s="56">
        <f t="shared" si="2"/>
        <v>3930</v>
      </c>
      <c r="AF6" s="57">
        <f t="shared" si="0"/>
        <v>647740</v>
      </c>
      <c r="AK6" s="52" t="e">
        <f>+#REF!</f>
        <v>#REF!</v>
      </c>
      <c r="AL6" s="56" t="e">
        <f>+#REF!</f>
        <v>#REF!</v>
      </c>
      <c r="AM6" s="56" t="e">
        <f>+#REF!</f>
        <v>#REF!</v>
      </c>
      <c r="AN6" s="56" t="e">
        <f>+#REF!</f>
        <v>#REF!</v>
      </c>
      <c r="AO6" s="56" t="e">
        <f>+#REF!</f>
        <v>#REF!</v>
      </c>
      <c r="AP6" s="56" t="e">
        <f>+#REF!</f>
        <v>#REF!</v>
      </c>
      <c r="AQ6" s="56" t="e">
        <f>+#REF!</f>
        <v>#REF!</v>
      </c>
      <c r="AR6" s="56" t="e">
        <f>+#REF!</f>
        <v>#REF!</v>
      </c>
      <c r="AS6" s="56" t="e">
        <f t="shared" si="1"/>
        <v>#REF!</v>
      </c>
      <c r="AT6" s="56"/>
    </row>
    <row r="7" spans="2:46" x14ac:dyDescent="0.2">
      <c r="B7" s="54" t="str">
        <f>+'4. Despesas_ Custos Reais'!G6</f>
        <v>Abril</v>
      </c>
      <c r="C7" s="55">
        <f>'4. Despesas_ Custos Reais'!$G$7</f>
        <v>58590</v>
      </c>
      <c r="D7" s="56">
        <f>+'4. Despesas_ Custos Reais'!$G$8</f>
        <v>9555</v>
      </c>
      <c r="E7" s="56">
        <f>+'4. Despesas_ Custos Reais'!$G$9</f>
        <v>3417.75</v>
      </c>
      <c r="F7" s="56">
        <f>+'4. Despesas_ Custos Reais'!$G$10</f>
        <v>2441.25</v>
      </c>
      <c r="G7" s="56">
        <f>+'4. Despesas_ Custos Reais'!$G$11</f>
        <v>29295</v>
      </c>
      <c r="H7" s="56">
        <f>+'4. Despesas_ Custos Reais'!$G$12</f>
        <v>3906</v>
      </c>
      <c r="I7" s="56">
        <f>+'4. Despesas_ Custos Reais'!$G$13</f>
        <v>1464.75</v>
      </c>
      <c r="J7" s="56">
        <f>+'4. Despesas_ Custos Reais'!$G$14</f>
        <v>4882.5</v>
      </c>
      <c r="K7" s="56">
        <f>+'4. Despesas_ Custos Reais'!$G$15</f>
        <v>488.25</v>
      </c>
      <c r="L7" s="56">
        <f>+'4. Despesas_ Custos Reais'!$G$16</f>
        <v>12206.25</v>
      </c>
      <c r="M7" s="56">
        <f>+'4. Despesas_ Custos Reais'!$G$17</f>
        <v>4882.5</v>
      </c>
      <c r="N7" s="56">
        <f>+'4. Despesas_ Custos Reais'!$G$18</f>
        <v>9765</v>
      </c>
      <c r="O7" s="56">
        <f>+'4. Despesas_ Custos Reais'!$G$19</f>
        <v>14647.5</v>
      </c>
      <c r="P7" s="56">
        <f>+'4. Despesas_ Custos Reais'!$G$20</f>
        <v>3417.75</v>
      </c>
      <c r="Q7" s="56">
        <f>+'4. Despesas_ Custos Reais'!$G$21</f>
        <v>5859</v>
      </c>
      <c r="R7" s="56">
        <f>+'4. Despesas_ Custos Reais'!$G$22</f>
        <v>976.5</v>
      </c>
      <c r="S7" s="56">
        <f>+'4. Despesas_ Custos Reais'!$G$23</f>
        <v>19530</v>
      </c>
      <c r="T7" s="56">
        <f>+'4. Despesas_ Custos Reais'!$G$24</f>
        <v>6347.25</v>
      </c>
      <c r="U7" s="56">
        <f>+'4. Despesas_ Custos Reais'!$G$25</f>
        <v>8300.25</v>
      </c>
      <c r="V7" s="56">
        <f>+'4. Despesas_ Custos Reais'!$G$26</f>
        <v>3906</v>
      </c>
      <c r="W7" s="56">
        <f>+'4. Despesas_ Custos Reais'!$G$27</f>
        <v>9300</v>
      </c>
      <c r="X7" s="56">
        <f>+'4. Despesas_ Custos Reais'!$G$28</f>
        <v>488.25</v>
      </c>
      <c r="Y7" s="56">
        <f>+'4. Despesas_ Custos Reais'!$G$29</f>
        <v>4650</v>
      </c>
      <c r="Z7" s="56">
        <f>+'4. Despesas_ Custos Reais'!$G$30</f>
        <v>6347.25</v>
      </c>
      <c r="AA7" s="56">
        <f>+'4. Despesas_ Custos Reais'!$G$31</f>
        <v>3906</v>
      </c>
      <c r="AB7" s="56">
        <f>+'4. Despesas_ Custos Reais'!$G$32</f>
        <v>1953</v>
      </c>
      <c r="AC7" s="56">
        <f>+'4. Despesas_ Custos Reais'!$G$33</f>
        <v>6347.25</v>
      </c>
      <c r="AD7" s="56">
        <f>+'4. Despesas_ Custos Reais'!$G$34</f>
        <v>1953</v>
      </c>
      <c r="AE7" s="56">
        <f>+'4. Despesas_ Custos Reais'!$G$35</f>
        <v>1464.75</v>
      </c>
      <c r="AF7" s="57">
        <f t="shared" si="0"/>
        <v>240288</v>
      </c>
      <c r="AG7" s="56">
        <f>+'4. Despesas_ Custos Reais'!G36</f>
        <v>240288</v>
      </c>
      <c r="AK7" s="52" t="e">
        <f>+#REF!</f>
        <v>#REF!</v>
      </c>
      <c r="AL7" s="56" t="e">
        <f>SUM(AL4:AL6)</f>
        <v>#REF!</v>
      </c>
      <c r="AM7" s="56" t="e">
        <f t="shared" ref="AM7" si="3">SUM(AM4:AM6)</f>
        <v>#REF!</v>
      </c>
      <c r="AN7" s="56" t="e">
        <f t="shared" ref="AN7" si="4">SUM(AN4:AN6)</f>
        <v>#REF!</v>
      </c>
      <c r="AO7" s="56" t="e">
        <f t="shared" ref="AO7" si="5">SUM(AO4:AO6)</f>
        <v>#REF!</v>
      </c>
      <c r="AP7" s="56" t="e">
        <f t="shared" ref="AP7" si="6">SUM(AP4:AP6)</f>
        <v>#REF!</v>
      </c>
      <c r="AQ7" s="56" t="e">
        <f t="shared" ref="AQ7" si="7">SUM(AQ4:AQ6)</f>
        <v>#REF!</v>
      </c>
      <c r="AR7" s="56" t="e">
        <f t="shared" ref="AR7" si="8">SUM(AR4:AR6)</f>
        <v>#REF!</v>
      </c>
      <c r="AS7" s="56" t="e">
        <f t="shared" ref="AS7" si="9">SUM(AS4:AS6)</f>
        <v>#REF!</v>
      </c>
    </row>
    <row r="8" spans="2:46" x14ac:dyDescent="0.2">
      <c r="B8" s="54" t="str">
        <f>+'4. Despesas_ Custos Reais'!H6</f>
        <v>Maio</v>
      </c>
      <c r="C8" s="55">
        <f>'4. Despesas_ Custos Reais'!$H$7</f>
        <v>55440</v>
      </c>
      <c r="D8" s="56">
        <f>+'4. Despesas_ Custos Reais'!$H$8</f>
        <v>9345</v>
      </c>
      <c r="E8" s="56">
        <f>+'4. Despesas_ Custos Reais'!$H$9</f>
        <v>3234</v>
      </c>
      <c r="F8" s="56">
        <f>+'4. Despesas_ Custos Reais'!$H$10</f>
        <v>2310</v>
      </c>
      <c r="G8" s="56">
        <f>+'4. Despesas_ Custos Reais'!$H$11</f>
        <v>27720</v>
      </c>
      <c r="H8" s="56">
        <f>+'4. Despesas_ Custos Reais'!$H$12</f>
        <v>3696</v>
      </c>
      <c r="I8" s="56">
        <f>+'4. Despesas_ Custos Reais'!$H$13</f>
        <v>1386</v>
      </c>
      <c r="J8" s="56">
        <f>+'4. Despesas_ Custos Reais'!$H$14</f>
        <v>4620</v>
      </c>
      <c r="K8" s="56">
        <f>+'4. Despesas_ Custos Reais'!$H$15</f>
        <v>462</v>
      </c>
      <c r="L8" s="56">
        <f>+'4. Despesas_ Custos Reais'!$H$16</f>
        <v>11550</v>
      </c>
      <c r="M8" s="56">
        <f>+'4. Despesas_ Custos Reais'!$H$17</f>
        <v>4620</v>
      </c>
      <c r="N8" s="56">
        <f>+'4. Despesas_ Custos Reais'!$H$18</f>
        <v>9240</v>
      </c>
      <c r="O8" s="56">
        <f>+'4. Despesas_ Custos Reais'!$H$19</f>
        <v>13860</v>
      </c>
      <c r="P8" s="56">
        <f>+'4. Despesas_ Custos Reais'!$H$20</f>
        <v>3234</v>
      </c>
      <c r="Q8" s="56">
        <f>+'4. Despesas_ Custos Reais'!$H$21</f>
        <v>5544</v>
      </c>
      <c r="R8" s="56">
        <f>+'4. Despesas_ Custos Reais'!$H$22</f>
        <v>924</v>
      </c>
      <c r="S8" s="56">
        <f>+'4. Despesas_ Custos Reais'!$H$23</f>
        <v>18480</v>
      </c>
      <c r="T8" s="56">
        <f>+'4. Despesas_ Custos Reais'!$H$24</f>
        <v>6006</v>
      </c>
      <c r="U8" s="56">
        <f>+'4. Despesas_ Custos Reais'!$H$25</f>
        <v>7854</v>
      </c>
      <c r="V8" s="56">
        <f>+'4. Despesas_ Custos Reais'!$H$26</f>
        <v>3696</v>
      </c>
      <c r="W8" s="56">
        <f>+'4. Despesas_ Custos Reais'!$H$27</f>
        <v>8800</v>
      </c>
      <c r="X8" s="56">
        <f>+'4. Despesas_ Custos Reais'!$H$28</f>
        <v>462</v>
      </c>
      <c r="Y8" s="56">
        <f>+'4. Despesas_ Custos Reais'!$H$29</f>
        <v>4400</v>
      </c>
      <c r="Z8" s="56">
        <f>+'4. Despesas_ Custos Reais'!$H$30</f>
        <v>6006</v>
      </c>
      <c r="AA8" s="56">
        <f>+'4. Despesas_ Custos Reais'!$H$31</f>
        <v>3696</v>
      </c>
      <c r="AB8" s="56">
        <f>+'4. Despesas_ Custos Reais'!$H$32</f>
        <v>1848</v>
      </c>
      <c r="AC8" s="56">
        <f>+'4. Despesas_ Custos Reais'!$H$33</f>
        <v>6006</v>
      </c>
      <c r="AD8" s="56">
        <f>+'4. Despesas_ Custos Reais'!$H$34</f>
        <v>1848</v>
      </c>
      <c r="AE8" s="56">
        <f>+'4. Despesas_ Custos Reais'!$H$35</f>
        <v>1386</v>
      </c>
      <c r="AF8" s="57">
        <f t="shared" ref="AF8:AF9" si="10">SUM(C8:AE8)</f>
        <v>227673</v>
      </c>
      <c r="AG8" s="56">
        <f>+'4. Despesas_ Custos Reais'!H36</f>
        <v>227673</v>
      </c>
      <c r="AK8" s="52" t="e">
        <f>+#REF!</f>
        <v>#REF!</v>
      </c>
      <c r="AL8" s="56" t="e">
        <f>+#REF!</f>
        <v>#REF!</v>
      </c>
      <c r="AM8" s="56" t="e">
        <f>+#REF!</f>
        <v>#REF!</v>
      </c>
      <c r="AN8" s="56" t="e">
        <f>+#REF!</f>
        <v>#REF!</v>
      </c>
      <c r="AO8" s="56" t="e">
        <f>+#REF!</f>
        <v>#REF!</v>
      </c>
      <c r="AP8" s="56" t="e">
        <f>+#REF!</f>
        <v>#REF!</v>
      </c>
      <c r="AQ8" s="56" t="e">
        <f>+#REF!</f>
        <v>#REF!</v>
      </c>
      <c r="AR8" s="56" t="e">
        <f>+#REF!</f>
        <v>#REF!</v>
      </c>
      <c r="AS8" s="56" t="e">
        <f>SUM(AL8:AR8)</f>
        <v>#REF!</v>
      </c>
      <c r="AT8" s="56"/>
    </row>
    <row r="9" spans="2:46" x14ac:dyDescent="0.2">
      <c r="B9" s="54" t="str">
        <f>+'4. Despesas_ Custos Reais'!I6</f>
        <v>Junho</v>
      </c>
      <c r="C9" s="55">
        <f>'4. Despesas_ Custos Reais'!$I$7</f>
        <v>59850</v>
      </c>
      <c r="D9" s="56">
        <f>+'4. Despesas_ Custos Reais'!$I$8</f>
        <v>10290</v>
      </c>
      <c r="E9" s="56">
        <f>+'4. Despesas_ Custos Reais'!$I$9</f>
        <v>3491.25</v>
      </c>
      <c r="F9" s="56">
        <f>+'4. Despesas_ Custos Reais'!$I$10</f>
        <v>2493.75</v>
      </c>
      <c r="G9" s="56">
        <f>+'4. Despesas_ Custos Reais'!$I$11</f>
        <v>29925</v>
      </c>
      <c r="H9" s="56">
        <f>+'4. Despesas_ Custos Reais'!$I$12</f>
        <v>3990</v>
      </c>
      <c r="I9" s="56">
        <f>+'4. Despesas_ Custos Reais'!$I$13</f>
        <v>1496.25</v>
      </c>
      <c r="J9" s="56">
        <f>+'4. Despesas_ Custos Reais'!$I$14</f>
        <v>4987.5</v>
      </c>
      <c r="K9" s="56">
        <f>+'4. Despesas_ Custos Reais'!$I$15</f>
        <v>498.75</v>
      </c>
      <c r="L9" s="56">
        <f>+'4. Despesas_ Custos Reais'!$I$16</f>
        <v>12468.75</v>
      </c>
      <c r="M9" s="56">
        <f>+'4. Despesas_ Custos Reais'!$I$17</f>
        <v>4987.5</v>
      </c>
      <c r="N9" s="56">
        <f>+'4. Despesas_ Custos Reais'!$I$18</f>
        <v>9975</v>
      </c>
      <c r="O9" s="56">
        <f>+'4. Despesas_ Custos Reais'!$I$19</f>
        <v>14962.5</v>
      </c>
      <c r="P9" s="56">
        <f>+'4. Despesas_ Custos Reais'!$I$20</f>
        <v>3491.25</v>
      </c>
      <c r="Q9" s="56">
        <f>+'4. Despesas_ Custos Reais'!$I$21</f>
        <v>5985</v>
      </c>
      <c r="R9" s="56">
        <f>+'4. Despesas_ Custos Reais'!$I$22</f>
        <v>997.5</v>
      </c>
      <c r="S9" s="56">
        <f>+'4. Despesas_ Custos Reais'!$I$23</f>
        <v>19950</v>
      </c>
      <c r="T9" s="56">
        <f>+'4. Despesas_ Custos Reais'!$I$24</f>
        <v>6483.75</v>
      </c>
      <c r="U9" s="56">
        <f>+'4. Despesas_ Custos Reais'!$I$25</f>
        <v>8478.75</v>
      </c>
      <c r="V9" s="56">
        <f>+'4. Despesas_ Custos Reais'!$I$26</f>
        <v>3990</v>
      </c>
      <c r="W9" s="56">
        <f>+'4. Despesas_ Custos Reais'!$I$27</f>
        <v>9500</v>
      </c>
      <c r="X9" s="56">
        <f>+'4. Despesas_ Custos Reais'!$I$28</f>
        <v>498.75</v>
      </c>
      <c r="Y9" s="56">
        <f>+'4. Despesas_ Custos Reais'!$I$29</f>
        <v>4750</v>
      </c>
      <c r="Z9" s="56">
        <f>+'4. Despesas_ Custos Reais'!$I$30</f>
        <v>6483.75</v>
      </c>
      <c r="AA9" s="56">
        <f>+'4. Despesas_ Custos Reais'!$I$31</f>
        <v>3990</v>
      </c>
      <c r="AB9" s="56">
        <f>+'4. Despesas_ Custos Reais'!$I$32</f>
        <v>1995</v>
      </c>
      <c r="AC9" s="56">
        <f>+'4. Despesas_ Custos Reais'!$I$33</f>
        <v>6483.75</v>
      </c>
      <c r="AD9" s="56">
        <f>+'4. Despesas_ Custos Reais'!$I$34</f>
        <v>1995</v>
      </c>
      <c r="AE9" s="56">
        <f>+'4. Despesas_ Custos Reais'!$I$35</f>
        <v>1496.25</v>
      </c>
      <c r="AF9" s="57">
        <f t="shared" si="10"/>
        <v>245985</v>
      </c>
      <c r="AG9" s="56">
        <f>+'4. Despesas_ Custos Reais'!I36</f>
        <v>245985</v>
      </c>
      <c r="AH9" s="56"/>
      <c r="AK9" s="52" t="e">
        <f>+#REF!</f>
        <v>#REF!</v>
      </c>
      <c r="AL9" s="56" t="e">
        <f>+#REF!</f>
        <v>#REF!</v>
      </c>
      <c r="AM9" s="56" t="e">
        <f>+#REF!</f>
        <v>#REF!</v>
      </c>
      <c r="AN9" s="56" t="e">
        <f>+#REF!</f>
        <v>#REF!</v>
      </c>
      <c r="AO9" s="56" t="e">
        <f>+#REF!</f>
        <v>#REF!</v>
      </c>
      <c r="AP9" s="56" t="e">
        <f>+#REF!</f>
        <v>#REF!</v>
      </c>
      <c r="AQ9" s="56" t="e">
        <f>+#REF!</f>
        <v>#REF!</v>
      </c>
      <c r="AR9" s="56" t="e">
        <f>+#REF!</f>
        <v>#REF!</v>
      </c>
      <c r="AS9" s="56" t="e">
        <f t="shared" ref="AS9:AS10" si="11">SUM(AL9:AR9)</f>
        <v>#REF!</v>
      </c>
      <c r="AT9" s="56"/>
    </row>
    <row r="10" spans="2:46" x14ac:dyDescent="0.2">
      <c r="B10" s="54" t="str">
        <f>+'4. Despesas_ Custos Reais'!J6</f>
        <v>II º Trimestre</v>
      </c>
      <c r="C10" s="56">
        <f>SUM(C7:C9)</f>
        <v>173880</v>
      </c>
      <c r="D10" s="56">
        <f t="shared" ref="D10" si="12">SUM(D7:D9)</f>
        <v>29190</v>
      </c>
      <c r="E10" s="56">
        <f t="shared" ref="E10" si="13">SUM(E7:E9)</f>
        <v>10143</v>
      </c>
      <c r="F10" s="56">
        <f t="shared" ref="F10" si="14">SUM(F7:F9)</f>
        <v>7245</v>
      </c>
      <c r="G10" s="56">
        <f t="shared" ref="G10" si="15">SUM(G7:G9)</f>
        <v>86940</v>
      </c>
      <c r="H10" s="56">
        <f t="shared" ref="H10" si="16">SUM(H7:H9)</f>
        <v>11592</v>
      </c>
      <c r="I10" s="56">
        <f t="shared" ref="I10" si="17">SUM(I7:I9)</f>
        <v>4347</v>
      </c>
      <c r="J10" s="56">
        <f t="shared" ref="J10" si="18">SUM(J7:J9)</f>
        <v>14490</v>
      </c>
      <c r="K10" s="56">
        <f t="shared" ref="K10" si="19">SUM(K7:K9)</f>
        <v>1449</v>
      </c>
      <c r="L10" s="56">
        <f t="shared" ref="L10" si="20">SUM(L7:L9)</f>
        <v>36225</v>
      </c>
      <c r="M10" s="56">
        <f t="shared" ref="M10" si="21">SUM(M7:M9)</f>
        <v>14490</v>
      </c>
      <c r="N10" s="56">
        <f t="shared" ref="N10" si="22">SUM(N7:N9)</f>
        <v>28980</v>
      </c>
      <c r="O10" s="56">
        <f t="shared" ref="O10" si="23">SUM(O7:O9)</f>
        <v>43470</v>
      </c>
      <c r="P10" s="56">
        <f t="shared" ref="P10" si="24">SUM(P7:P9)</f>
        <v>10143</v>
      </c>
      <c r="Q10" s="56">
        <f t="shared" ref="Q10" si="25">SUM(Q7:Q9)</f>
        <v>17388</v>
      </c>
      <c r="R10" s="56">
        <f t="shared" ref="R10" si="26">SUM(R7:R9)</f>
        <v>2898</v>
      </c>
      <c r="S10" s="56">
        <f t="shared" ref="S10" si="27">SUM(S7:S9)</f>
        <v>57960</v>
      </c>
      <c r="T10" s="56">
        <f t="shared" ref="T10" si="28">SUM(T7:T9)</f>
        <v>18837</v>
      </c>
      <c r="U10" s="56">
        <f t="shared" ref="U10" si="29">SUM(U7:U9)</f>
        <v>24633</v>
      </c>
      <c r="V10" s="56">
        <f t="shared" ref="V10" si="30">SUM(V7:V9)</f>
        <v>11592</v>
      </c>
      <c r="W10" s="56">
        <f t="shared" ref="W10" si="31">SUM(W7:W9)</f>
        <v>27600</v>
      </c>
      <c r="X10" s="56">
        <f t="shared" ref="X10" si="32">SUM(X7:X9)</f>
        <v>1449</v>
      </c>
      <c r="Y10" s="56">
        <f t="shared" ref="Y10" si="33">SUM(Y7:Y9)</f>
        <v>13800</v>
      </c>
      <c r="Z10" s="56">
        <f t="shared" ref="Z10" si="34">SUM(Z7:Z9)</f>
        <v>18837</v>
      </c>
      <c r="AA10" s="56">
        <f t="shared" ref="AA10" si="35">SUM(AA7:AA9)</f>
        <v>11592</v>
      </c>
      <c r="AB10" s="56">
        <f t="shared" ref="AB10" si="36">SUM(AB7:AB9)</f>
        <v>5796</v>
      </c>
      <c r="AC10" s="56">
        <f t="shared" ref="AC10" si="37">SUM(AC7:AC9)</f>
        <v>18837</v>
      </c>
      <c r="AD10" s="56">
        <f t="shared" ref="AD10" si="38">SUM(AD7:AD9)</f>
        <v>5796</v>
      </c>
      <c r="AE10" s="56">
        <f t="shared" ref="AE10" si="39">SUM(AE7:AE9)</f>
        <v>4347</v>
      </c>
      <c r="AF10" s="57">
        <f t="shared" si="0"/>
        <v>713946</v>
      </c>
      <c r="AK10" s="52" t="e">
        <f>+#REF!</f>
        <v>#REF!</v>
      </c>
      <c r="AL10" s="56" t="e">
        <f>+#REF!</f>
        <v>#REF!</v>
      </c>
      <c r="AM10" s="56" t="e">
        <f>+#REF!</f>
        <v>#REF!</v>
      </c>
      <c r="AN10" s="56" t="e">
        <f>+#REF!</f>
        <v>#REF!</v>
      </c>
      <c r="AO10" s="56" t="e">
        <f>+#REF!</f>
        <v>#REF!</v>
      </c>
      <c r="AP10" s="56" t="e">
        <f>+#REF!</f>
        <v>#REF!</v>
      </c>
      <c r="AQ10" s="56" t="e">
        <f>+#REF!</f>
        <v>#REF!</v>
      </c>
      <c r="AR10" s="56" t="e">
        <f>+#REF!</f>
        <v>#REF!</v>
      </c>
      <c r="AS10" s="56" t="e">
        <f t="shared" si="11"/>
        <v>#REF!</v>
      </c>
      <c r="AT10" s="56"/>
    </row>
    <row r="11" spans="2:46" x14ac:dyDescent="0.2">
      <c r="B11" s="54" t="str">
        <f>+'4. Despesas_ Custos Reais'!K6</f>
        <v>Julho</v>
      </c>
      <c r="C11" s="55">
        <f>'4. Despesas_ Custos Reais'!$K$7</f>
        <v>55860</v>
      </c>
      <c r="D11" s="56">
        <f>+'4. Despesas_ Custos Reais'!$K$8</f>
        <v>9405</v>
      </c>
      <c r="E11" s="56">
        <f>+'4. Despesas_ Custos Reais'!$K$9</f>
        <v>3258.5</v>
      </c>
      <c r="F11" s="56">
        <f>+'4. Despesas_ Custos Reais'!$K$10</f>
        <v>2327.5</v>
      </c>
      <c r="G11" s="56">
        <f>+'4. Despesas_ Custos Reais'!$K$11</f>
        <v>27930</v>
      </c>
      <c r="H11" s="56">
        <f>+'4. Despesas_ Custos Reais'!$K$12</f>
        <v>3724</v>
      </c>
      <c r="I11" s="56">
        <f>+'4. Despesas_ Custos Reais'!$K$13</f>
        <v>1396.5</v>
      </c>
      <c r="J11" s="56">
        <f>+'4. Despesas_ Custos Reais'!$K$14</f>
        <v>4655</v>
      </c>
      <c r="K11" s="56">
        <f>+'4. Despesas_ Custos Reais'!$K$15</f>
        <v>465.5</v>
      </c>
      <c r="L11" s="56">
        <f>+'4. Despesas_ Custos Reais'!$K$16</f>
        <v>11637.5</v>
      </c>
      <c r="M11" s="56">
        <f>+'4. Despesas_ Custos Reais'!$K$17</f>
        <v>4655</v>
      </c>
      <c r="N11" s="56">
        <f>+'4. Despesas_ Custos Reais'!$K$18</f>
        <v>9310</v>
      </c>
      <c r="O11" s="56">
        <f>+'4. Despesas_ Custos Reais'!$K$19</f>
        <v>13965</v>
      </c>
      <c r="P11" s="56">
        <f>+'4. Despesas_ Custos Reais'!$K$20</f>
        <v>3258.5</v>
      </c>
      <c r="Q11" s="56">
        <f>+'4. Despesas_ Custos Reais'!$K$21</f>
        <v>5586</v>
      </c>
      <c r="R11" s="56">
        <f>+'4. Despesas_ Custos Reais'!$K$22</f>
        <v>931</v>
      </c>
      <c r="S11" s="56">
        <f>+'4. Despesas_ Custos Reais'!$K$23</f>
        <v>18620</v>
      </c>
      <c r="T11" s="56">
        <f>+'4. Despesas_ Custos Reais'!$K$24</f>
        <v>6051.5</v>
      </c>
      <c r="U11" s="56">
        <f>+'4. Despesas_ Custos Reais'!$K$25</f>
        <v>7913.5</v>
      </c>
      <c r="V11" s="56">
        <f>+'4. Despesas_ Custos Reais'!$K$26</f>
        <v>3724</v>
      </c>
      <c r="W11" s="56">
        <f>+'4. Despesas_ Custos Reais'!$K$27</f>
        <v>9800</v>
      </c>
      <c r="X11" s="56">
        <f>+'4. Despesas_ Custos Reais'!$K$28</f>
        <v>465.5</v>
      </c>
      <c r="Y11" s="56">
        <f>+'4. Despesas_ Custos Reais'!$K$29</f>
        <v>4900</v>
      </c>
      <c r="Z11" s="56">
        <f>+'4. Despesas_ Custos Reais'!$K$30</f>
        <v>6051.5</v>
      </c>
      <c r="AA11" s="56">
        <f>+'4. Despesas_ Custos Reais'!$K$31</f>
        <v>3724</v>
      </c>
      <c r="AB11" s="56">
        <f>+'4. Despesas_ Custos Reais'!$K$32</f>
        <v>1862</v>
      </c>
      <c r="AC11" s="56">
        <f>+'4. Despesas_ Custos Reais'!$K$33</f>
        <v>6051.5</v>
      </c>
      <c r="AD11" s="56">
        <f>+'4. Despesas_ Custos Reais'!$K$34</f>
        <v>1862</v>
      </c>
      <c r="AE11" s="56">
        <f>+'4. Despesas_ Custos Reais'!$K$35</f>
        <v>1396.5</v>
      </c>
      <c r="AF11" s="57">
        <f t="shared" si="0"/>
        <v>230787</v>
      </c>
      <c r="AG11" s="56">
        <f>+'4. Despesas_ Custos Reais'!K36</f>
        <v>230787</v>
      </c>
      <c r="AK11" s="52" t="e">
        <f>+#REF!</f>
        <v>#REF!</v>
      </c>
      <c r="AL11" s="56" t="e">
        <f>SUM(AL8:AL10)</f>
        <v>#REF!</v>
      </c>
      <c r="AM11" s="56" t="e">
        <f t="shared" ref="AM11" si="40">SUM(AM8:AM10)</f>
        <v>#REF!</v>
      </c>
      <c r="AN11" s="56" t="e">
        <f t="shared" ref="AN11" si="41">SUM(AN8:AN10)</f>
        <v>#REF!</v>
      </c>
      <c r="AO11" s="56" t="e">
        <f t="shared" ref="AO11" si="42">SUM(AO8:AO10)</f>
        <v>#REF!</v>
      </c>
      <c r="AP11" s="56" t="e">
        <f t="shared" ref="AP11" si="43">SUM(AP8:AP10)</f>
        <v>#REF!</v>
      </c>
      <c r="AQ11" s="56" t="e">
        <f t="shared" ref="AQ11" si="44">SUM(AQ8:AQ10)</f>
        <v>#REF!</v>
      </c>
      <c r="AR11" s="56" t="e">
        <f t="shared" ref="AR11" si="45">SUM(AR8:AR10)</f>
        <v>#REF!</v>
      </c>
      <c r="AS11" s="56" t="e">
        <f t="shared" ref="AS11" si="46">SUM(AS8:AS10)</f>
        <v>#REF!</v>
      </c>
    </row>
    <row r="12" spans="2:46" x14ac:dyDescent="0.2">
      <c r="B12" s="54" t="str">
        <f>+'4. Despesas_ Custos Reais'!L6</f>
        <v>Agosto</v>
      </c>
      <c r="C12" s="55">
        <f>'4. Despesas_ Custos Reais'!$L$7</f>
        <v>50730</v>
      </c>
      <c r="D12" s="56">
        <f>+'4. Despesas_ Custos Reais'!$L$8</f>
        <v>8265</v>
      </c>
      <c r="E12" s="56">
        <f>+'4. Despesas_ Custos Reais'!$L$9</f>
        <v>2959.25</v>
      </c>
      <c r="F12" s="56">
        <f>+'4. Despesas_ Custos Reais'!$L$10</f>
        <v>2113.75</v>
      </c>
      <c r="G12" s="56">
        <f>+'4. Despesas_ Custos Reais'!$L$11</f>
        <v>25365</v>
      </c>
      <c r="H12" s="56">
        <f>+'4. Despesas_ Custos Reais'!$L$12</f>
        <v>3382</v>
      </c>
      <c r="I12" s="56">
        <f>+'4. Despesas_ Custos Reais'!$L$13</f>
        <v>1268.25</v>
      </c>
      <c r="J12" s="56">
        <f>+'4. Despesas_ Custos Reais'!$L$14</f>
        <v>4227.5</v>
      </c>
      <c r="K12" s="56">
        <f>+'4. Despesas_ Custos Reais'!$L$15</f>
        <v>422.75</v>
      </c>
      <c r="L12" s="56">
        <f>+'4. Despesas_ Custos Reais'!$L$16</f>
        <v>10568.75</v>
      </c>
      <c r="M12" s="56">
        <f>+'4. Despesas_ Custos Reais'!$L$17</f>
        <v>4227.5</v>
      </c>
      <c r="N12" s="56">
        <f>+'4. Despesas_ Custos Reais'!$L$18</f>
        <v>8455</v>
      </c>
      <c r="O12" s="56">
        <f>+'4. Despesas_ Custos Reais'!$L$19</f>
        <v>12682.5</v>
      </c>
      <c r="P12" s="56">
        <f>+'4. Despesas_ Custos Reais'!$L$20</f>
        <v>2959.25</v>
      </c>
      <c r="Q12" s="56">
        <f>+'4. Despesas_ Custos Reais'!$L$21</f>
        <v>5073</v>
      </c>
      <c r="R12" s="56">
        <f>+'4. Despesas_ Custos Reais'!$L$22</f>
        <v>845.5</v>
      </c>
      <c r="S12" s="56">
        <f>+'4. Despesas_ Custos Reais'!$L$23</f>
        <v>16910</v>
      </c>
      <c r="T12" s="56">
        <f>+'4. Despesas_ Custos Reais'!$L$24</f>
        <v>5495.75</v>
      </c>
      <c r="U12" s="56">
        <f>+'4. Despesas_ Custos Reais'!$L$25</f>
        <v>7186.75</v>
      </c>
      <c r="V12" s="56">
        <f>+'4. Despesas_ Custos Reais'!$L$26</f>
        <v>3382</v>
      </c>
      <c r="W12" s="56">
        <f>+'4. Despesas_ Custos Reais'!$L$27</f>
        <v>8900</v>
      </c>
      <c r="X12" s="56">
        <f>+'4. Despesas_ Custos Reais'!$L$28</f>
        <v>422.75</v>
      </c>
      <c r="Y12" s="56">
        <f>+'4. Despesas_ Custos Reais'!$L$29</f>
        <v>4450</v>
      </c>
      <c r="Z12" s="56">
        <f>+'4. Despesas_ Custos Reais'!$L$30</f>
        <v>5495.75</v>
      </c>
      <c r="AA12" s="56">
        <f>+'4. Despesas_ Custos Reais'!$L$31</f>
        <v>3382</v>
      </c>
      <c r="AB12" s="56">
        <f>+'4. Despesas_ Custos Reais'!$L$32</f>
        <v>1691</v>
      </c>
      <c r="AC12" s="56">
        <f>+'4. Despesas_ Custos Reais'!$L$33</f>
        <v>5495.75</v>
      </c>
      <c r="AD12" s="56">
        <f>+'4. Despesas_ Custos Reais'!$L$34</f>
        <v>1691</v>
      </c>
      <c r="AE12" s="56">
        <f>+'4. Despesas_ Custos Reais'!$L$35</f>
        <v>1268.25</v>
      </c>
      <c r="AF12" s="57">
        <f t="shared" si="0"/>
        <v>209316</v>
      </c>
      <c r="AG12" s="56">
        <f>+'4. Despesas_ Custos Reais'!L36</f>
        <v>209316</v>
      </c>
      <c r="AK12" s="52" t="e">
        <f>+#REF!</f>
        <v>#REF!</v>
      </c>
      <c r="AL12" s="56" t="e">
        <f>+#REF!</f>
        <v>#REF!</v>
      </c>
      <c r="AM12" s="56" t="e">
        <f>+#REF!</f>
        <v>#REF!</v>
      </c>
      <c r="AN12" s="56" t="e">
        <f>+#REF!</f>
        <v>#REF!</v>
      </c>
      <c r="AO12" s="56" t="e">
        <f>+#REF!</f>
        <v>#REF!</v>
      </c>
      <c r="AP12" s="56" t="e">
        <f>+#REF!</f>
        <v>#REF!</v>
      </c>
      <c r="AQ12" s="56" t="e">
        <f>+#REF!</f>
        <v>#REF!</v>
      </c>
      <c r="AR12" s="56" t="e">
        <f>+#REF!</f>
        <v>#REF!</v>
      </c>
      <c r="AS12" s="56" t="e">
        <f>SUM(AL12:AR12)</f>
        <v>#REF!</v>
      </c>
      <c r="AT12" s="56"/>
    </row>
    <row r="13" spans="2:46" x14ac:dyDescent="0.2">
      <c r="B13" s="54" t="str">
        <f>+'4. Despesas_ Custos Reais'!M6</f>
        <v>Setembro</v>
      </c>
      <c r="C13" s="55">
        <f>'4. Despesas_ Custos Reais'!$M$7</f>
        <v>52155</v>
      </c>
      <c r="D13" s="56">
        <f>+'4. Despesas_ Custos Reais'!$M$8</f>
        <v>8711.5</v>
      </c>
      <c r="E13" s="56">
        <f>+'4. Despesas_ Custos Reais'!$M$9</f>
        <v>3042.375</v>
      </c>
      <c r="F13" s="56">
        <f>+'4. Despesas_ Custos Reais'!$M$10</f>
        <v>2173.125</v>
      </c>
      <c r="G13" s="56">
        <f>+'4. Despesas_ Custos Reais'!$M$11</f>
        <v>26077.5</v>
      </c>
      <c r="H13" s="56">
        <f>+'4. Despesas_ Custos Reais'!$M$12</f>
        <v>3477</v>
      </c>
      <c r="I13" s="56">
        <f>+'4. Despesas_ Custos Reais'!$M$13</f>
        <v>1303.875</v>
      </c>
      <c r="J13" s="56">
        <f>+'4. Despesas_ Custos Reais'!$M$14</f>
        <v>4346.25</v>
      </c>
      <c r="K13" s="56">
        <f>+'4. Despesas_ Custos Reais'!$M$15</f>
        <v>434.625</v>
      </c>
      <c r="L13" s="56">
        <f>+'4. Despesas_ Custos Reais'!$M$16</f>
        <v>10865.625</v>
      </c>
      <c r="M13" s="56">
        <f>+'4. Despesas_ Custos Reais'!$M$17</f>
        <v>4346.25</v>
      </c>
      <c r="N13" s="56">
        <f>+'4. Despesas_ Custos Reais'!$M$18</f>
        <v>8692.5</v>
      </c>
      <c r="O13" s="56">
        <f>+'4. Despesas_ Custos Reais'!$M$19</f>
        <v>13038.75</v>
      </c>
      <c r="P13" s="56">
        <f>+'4. Despesas_ Custos Reais'!$M$20</f>
        <v>3042.375</v>
      </c>
      <c r="Q13" s="56">
        <f>+'4. Despesas_ Custos Reais'!$M$21</f>
        <v>5215.5</v>
      </c>
      <c r="R13" s="56">
        <f>+'4. Despesas_ Custos Reais'!$M$22</f>
        <v>869.25</v>
      </c>
      <c r="S13" s="56">
        <f>+'4. Despesas_ Custos Reais'!$M$23</f>
        <v>17385</v>
      </c>
      <c r="T13" s="56">
        <f>+'4. Despesas_ Custos Reais'!$M$24</f>
        <v>5650.125</v>
      </c>
      <c r="U13" s="56">
        <f>+'4. Despesas_ Custos Reais'!$M$25</f>
        <v>7388.625</v>
      </c>
      <c r="V13" s="56">
        <f>+'4. Despesas_ Custos Reais'!$M$26</f>
        <v>3477</v>
      </c>
      <c r="W13" s="56">
        <f>+'4. Despesas_ Custos Reais'!$M$27</f>
        <v>9150</v>
      </c>
      <c r="X13" s="56">
        <f>+'4. Despesas_ Custos Reais'!$M$28</f>
        <v>434.625</v>
      </c>
      <c r="Y13" s="56">
        <f>+'4. Despesas_ Custos Reais'!$M$29</f>
        <v>4575</v>
      </c>
      <c r="Z13" s="56">
        <f>+'4. Despesas_ Custos Reais'!$M$30</f>
        <v>5650.125</v>
      </c>
      <c r="AA13" s="56">
        <f>+'4. Despesas_ Custos Reais'!$M$31</f>
        <v>3477</v>
      </c>
      <c r="AB13" s="56">
        <f>+'4. Despesas_ Custos Reais'!$M$32</f>
        <v>1738.5</v>
      </c>
      <c r="AC13" s="56">
        <f>+'4. Despesas_ Custos Reais'!$M$33</f>
        <v>5650.125</v>
      </c>
      <c r="AD13" s="56">
        <f>+'4. Despesas_ Custos Reais'!$M$34</f>
        <v>1738.5</v>
      </c>
      <c r="AE13" s="56">
        <f>+'4. Despesas_ Custos Reais'!$M$35</f>
        <v>1303.875</v>
      </c>
      <c r="AF13" s="57">
        <f t="shared" si="0"/>
        <v>215410</v>
      </c>
      <c r="AG13" s="56">
        <f>+'4. Despesas_ Custos Reais'!M36</f>
        <v>215410</v>
      </c>
      <c r="AH13" s="56"/>
      <c r="AK13" s="52" t="e">
        <f>+#REF!</f>
        <v>#REF!</v>
      </c>
      <c r="AL13" s="56" t="e">
        <f>+#REF!</f>
        <v>#REF!</v>
      </c>
      <c r="AM13" s="56" t="e">
        <f>+#REF!</f>
        <v>#REF!</v>
      </c>
      <c r="AN13" s="56" t="e">
        <f>+#REF!</f>
        <v>#REF!</v>
      </c>
      <c r="AO13" s="56" t="e">
        <f>+#REF!</f>
        <v>#REF!</v>
      </c>
      <c r="AP13" s="56" t="e">
        <f>+#REF!</f>
        <v>#REF!</v>
      </c>
      <c r="AQ13" s="56" t="e">
        <f>+#REF!</f>
        <v>#REF!</v>
      </c>
      <c r="AR13" s="56" t="e">
        <f>+#REF!</f>
        <v>#REF!</v>
      </c>
      <c r="AS13" s="56" t="e">
        <f t="shared" ref="AS13:AS14" si="47">SUM(AL13:AR13)</f>
        <v>#REF!</v>
      </c>
      <c r="AT13" s="56"/>
    </row>
    <row r="14" spans="2:46" x14ac:dyDescent="0.2">
      <c r="B14" s="54" t="str">
        <f>+'4. Despesas_ Custos Reais'!N6</f>
        <v>III º Trimestre</v>
      </c>
      <c r="C14" s="56">
        <f>SUM(C11:C13)</f>
        <v>158745</v>
      </c>
      <c r="D14" s="56">
        <f t="shared" ref="D14" si="48">SUM(D11:D13)</f>
        <v>26381.5</v>
      </c>
      <c r="E14" s="56">
        <f t="shared" ref="E14" si="49">SUM(E11:E13)</f>
        <v>9260.125</v>
      </c>
      <c r="F14" s="56">
        <f t="shared" ref="F14" si="50">SUM(F11:F13)</f>
        <v>6614.375</v>
      </c>
      <c r="G14" s="56">
        <f t="shared" ref="G14" si="51">SUM(G11:G13)</f>
        <v>79372.5</v>
      </c>
      <c r="H14" s="56">
        <f t="shared" ref="H14" si="52">SUM(H11:H13)</f>
        <v>10583</v>
      </c>
      <c r="I14" s="56">
        <f t="shared" ref="I14" si="53">SUM(I11:I13)</f>
        <v>3968.625</v>
      </c>
      <c r="J14" s="56">
        <f t="shared" ref="J14" si="54">SUM(J11:J13)</f>
        <v>13228.75</v>
      </c>
      <c r="K14" s="56">
        <f t="shared" ref="K14" si="55">SUM(K11:K13)</f>
        <v>1322.875</v>
      </c>
      <c r="L14" s="56">
        <f t="shared" ref="L14" si="56">SUM(L11:L13)</f>
        <v>33071.875</v>
      </c>
      <c r="M14" s="56">
        <f t="shared" ref="M14" si="57">SUM(M11:M13)</f>
        <v>13228.75</v>
      </c>
      <c r="N14" s="56">
        <f t="shared" ref="N14" si="58">SUM(N11:N13)</f>
        <v>26457.5</v>
      </c>
      <c r="O14" s="56">
        <f t="shared" ref="O14" si="59">SUM(O11:O13)</f>
        <v>39686.25</v>
      </c>
      <c r="P14" s="56">
        <f t="shared" ref="P14" si="60">SUM(P11:P13)</f>
        <v>9260.125</v>
      </c>
      <c r="Q14" s="56">
        <f t="shared" ref="Q14" si="61">SUM(Q11:Q13)</f>
        <v>15874.5</v>
      </c>
      <c r="R14" s="56">
        <f t="shared" ref="R14" si="62">SUM(R11:R13)</f>
        <v>2645.75</v>
      </c>
      <c r="S14" s="56">
        <f t="shared" ref="S14" si="63">SUM(S11:S13)</f>
        <v>52915</v>
      </c>
      <c r="T14" s="56">
        <f t="shared" ref="T14" si="64">SUM(T11:T13)</f>
        <v>17197.375</v>
      </c>
      <c r="U14" s="56">
        <f t="shared" ref="U14" si="65">SUM(U11:U13)</f>
        <v>22488.875</v>
      </c>
      <c r="V14" s="56">
        <f t="shared" ref="V14" si="66">SUM(V11:V13)</f>
        <v>10583</v>
      </c>
      <c r="W14" s="56">
        <f t="shared" ref="W14" si="67">SUM(W11:W13)</f>
        <v>27850</v>
      </c>
      <c r="X14" s="56">
        <f t="shared" ref="X14" si="68">SUM(X11:X13)</f>
        <v>1322.875</v>
      </c>
      <c r="Y14" s="56">
        <f t="shared" ref="Y14" si="69">SUM(Y11:Y13)</f>
        <v>13925</v>
      </c>
      <c r="Z14" s="56">
        <f t="shared" ref="Z14" si="70">SUM(Z11:Z13)</f>
        <v>17197.375</v>
      </c>
      <c r="AA14" s="56">
        <f t="shared" ref="AA14" si="71">SUM(AA11:AA13)</f>
        <v>10583</v>
      </c>
      <c r="AB14" s="56">
        <f t="shared" ref="AB14" si="72">SUM(AB11:AB13)</f>
        <v>5291.5</v>
      </c>
      <c r="AC14" s="56">
        <f t="shared" ref="AC14" si="73">SUM(AC11:AC13)</f>
        <v>17197.375</v>
      </c>
      <c r="AD14" s="56">
        <f t="shared" ref="AD14" si="74">SUM(AD11:AD13)</f>
        <v>5291.5</v>
      </c>
      <c r="AE14" s="56">
        <f t="shared" ref="AE14" si="75">SUM(AE11:AE13)</f>
        <v>3968.625</v>
      </c>
      <c r="AF14" s="57">
        <f t="shared" si="0"/>
        <v>655513</v>
      </c>
      <c r="AK14" s="52" t="e">
        <f>+#REF!</f>
        <v>#REF!</v>
      </c>
      <c r="AL14" s="56" t="e">
        <f>+#REF!</f>
        <v>#REF!</v>
      </c>
      <c r="AM14" s="56" t="e">
        <f>+#REF!</f>
        <v>#REF!</v>
      </c>
      <c r="AN14" s="56" t="e">
        <f>+#REF!</f>
        <v>#REF!</v>
      </c>
      <c r="AO14" s="56" t="e">
        <f>+#REF!</f>
        <v>#REF!</v>
      </c>
      <c r="AP14" s="56" t="e">
        <f>+#REF!</f>
        <v>#REF!</v>
      </c>
      <c r="AQ14" s="56" t="e">
        <f>+#REF!</f>
        <v>#REF!</v>
      </c>
      <c r="AR14" s="56" t="e">
        <f>+#REF!</f>
        <v>#REF!</v>
      </c>
      <c r="AS14" s="56" t="e">
        <f t="shared" si="47"/>
        <v>#REF!</v>
      </c>
      <c r="AT14" s="56"/>
    </row>
    <row r="15" spans="2:46" x14ac:dyDescent="0.2">
      <c r="B15" s="54" t="str">
        <f>+'4. Despesas_ Custos Reais'!O6</f>
        <v>Outubro</v>
      </c>
      <c r="C15" s="55">
        <f>'4. Despesas_ Custos Reais'!$O$7</f>
        <v>42000</v>
      </c>
      <c r="D15" s="56">
        <f>+'4. Despesas_ Custos Reais'!$O$8</f>
        <v>7500</v>
      </c>
      <c r="E15" s="56">
        <f>+'4. Despesas_ Custos Reais'!$O$9</f>
        <v>2450</v>
      </c>
      <c r="F15" s="56">
        <f>+'4. Despesas_ Custos Reais'!$O$10</f>
        <v>1750</v>
      </c>
      <c r="G15" s="56">
        <f>+'4. Despesas_ Custos Reais'!$O$11</f>
        <v>21000</v>
      </c>
      <c r="H15" s="56">
        <f>+'4. Despesas_ Custos Reais'!$O$12</f>
        <v>2800</v>
      </c>
      <c r="I15" s="56">
        <f>+'4. Despesas_ Custos Reais'!$O$13</f>
        <v>1050</v>
      </c>
      <c r="J15" s="56">
        <f>+'4. Despesas_ Custos Reais'!$O$14</f>
        <v>3500</v>
      </c>
      <c r="K15" s="56">
        <f>+'4. Despesas_ Custos Reais'!$O$15</f>
        <v>350</v>
      </c>
      <c r="L15" s="56">
        <f>+'4. Despesas_ Custos Reais'!$O$16</f>
        <v>8750</v>
      </c>
      <c r="M15" s="56">
        <f>+'4. Despesas_ Custos Reais'!$O$17</f>
        <v>3500</v>
      </c>
      <c r="N15" s="56">
        <f>+'4. Despesas_ Custos Reais'!$O$18</f>
        <v>7000</v>
      </c>
      <c r="O15" s="56">
        <f>+'4. Despesas_ Custos Reais'!$O$19</f>
        <v>10500</v>
      </c>
      <c r="P15" s="56">
        <f>+'4. Despesas_ Custos Reais'!$O$20</f>
        <v>2450</v>
      </c>
      <c r="Q15" s="56">
        <f>+'4. Despesas_ Custos Reais'!$O$21</f>
        <v>4200</v>
      </c>
      <c r="R15" s="56">
        <f>+'4. Despesas_ Custos Reais'!$O$22</f>
        <v>700</v>
      </c>
      <c r="S15" s="56">
        <f>+'4. Despesas_ Custos Reais'!$O$23</f>
        <v>14000</v>
      </c>
      <c r="T15" s="56">
        <f>+'4. Despesas_ Custos Reais'!$O$24</f>
        <v>4550</v>
      </c>
      <c r="U15" s="56">
        <f>+'4. Despesas_ Custos Reais'!$O$25</f>
        <v>5950</v>
      </c>
      <c r="V15" s="56">
        <f>+'4. Despesas_ Custos Reais'!$O$26</f>
        <v>2800</v>
      </c>
      <c r="W15" s="56">
        <f>+'4. Despesas_ Custos Reais'!$O$27</f>
        <v>7000</v>
      </c>
      <c r="X15" s="56">
        <f>+'4. Despesas_ Custos Reais'!$O$28</f>
        <v>350</v>
      </c>
      <c r="Y15" s="56">
        <f>+'4. Despesas_ Custos Reais'!$O$29</f>
        <v>3500</v>
      </c>
      <c r="Z15" s="56">
        <f>+'4. Despesas_ Custos Reais'!$O$30</f>
        <v>4550</v>
      </c>
      <c r="AA15" s="56">
        <f>+'4. Despesas_ Custos Reais'!$O$31</f>
        <v>2800</v>
      </c>
      <c r="AB15" s="56">
        <f>+'4. Despesas_ Custos Reais'!$O$32</f>
        <v>1400</v>
      </c>
      <c r="AC15" s="56">
        <f>+'4. Despesas_ Custos Reais'!$O$33</f>
        <v>4550</v>
      </c>
      <c r="AD15" s="56">
        <f>+'4. Despesas_ Custos Reais'!$O$34</f>
        <v>1400</v>
      </c>
      <c r="AE15" s="56">
        <f>+'4. Despesas_ Custos Reais'!$O$35</f>
        <v>1050</v>
      </c>
      <c r="AF15" s="57">
        <f t="shared" si="0"/>
        <v>173400</v>
      </c>
      <c r="AK15" s="52" t="e">
        <f>+#REF!</f>
        <v>#REF!</v>
      </c>
      <c r="AL15" s="56" t="e">
        <f>SUM(AL12:AL14)</f>
        <v>#REF!</v>
      </c>
      <c r="AM15" s="56" t="e">
        <f t="shared" ref="AM15" si="76">SUM(AM12:AM14)</f>
        <v>#REF!</v>
      </c>
      <c r="AN15" s="56" t="e">
        <f t="shared" ref="AN15" si="77">SUM(AN12:AN14)</f>
        <v>#REF!</v>
      </c>
      <c r="AO15" s="56" t="e">
        <f t="shared" ref="AO15" si="78">SUM(AO12:AO14)</f>
        <v>#REF!</v>
      </c>
      <c r="AP15" s="56" t="e">
        <f t="shared" ref="AP15" si="79">SUM(AP12:AP14)</f>
        <v>#REF!</v>
      </c>
      <c r="AQ15" s="56" t="e">
        <f t="shared" ref="AQ15" si="80">SUM(AQ12:AQ14)</f>
        <v>#REF!</v>
      </c>
      <c r="AR15" s="56" t="e">
        <f t="shared" ref="AR15" si="81">SUM(AR12:AR14)</f>
        <v>#REF!</v>
      </c>
      <c r="AS15" s="56" t="e">
        <f t="shared" ref="AS15" si="82">SUM(AS12:AS14)</f>
        <v>#REF!</v>
      </c>
    </row>
    <row r="16" spans="2:46" x14ac:dyDescent="0.2">
      <c r="B16" s="54" t="str">
        <f>+'4. Despesas_ Custos Reais'!P6</f>
        <v>Novembro</v>
      </c>
      <c r="C16" s="55">
        <f>'4. Despesas_ Custos Reais'!$P$7</f>
        <v>31500</v>
      </c>
      <c r="D16" s="56">
        <f>+'4. Despesas_ Custos Reais'!$P$8</f>
        <v>6300</v>
      </c>
      <c r="E16" s="56">
        <f>+'4. Despesas_ Custos Reais'!$P$9</f>
        <v>1837.5</v>
      </c>
      <c r="F16" s="56">
        <f>+'4. Despesas_ Custos Reais'!$P$10</f>
        <v>1312.5</v>
      </c>
      <c r="G16" s="56">
        <f>+'4. Despesas_ Custos Reais'!$P$11</f>
        <v>15750</v>
      </c>
      <c r="H16" s="56">
        <f>+'4. Despesas_ Custos Reais'!$P$12</f>
        <v>2100</v>
      </c>
      <c r="I16" s="56">
        <f>+'4. Despesas_ Custos Reais'!$P$13</f>
        <v>787.5</v>
      </c>
      <c r="J16" s="56">
        <f>+'4. Despesas_ Custos Reais'!$P$14</f>
        <v>2625</v>
      </c>
      <c r="K16" s="56">
        <f>+'4. Despesas_ Custos Reais'!$P$15</f>
        <v>262.5</v>
      </c>
      <c r="L16" s="56">
        <f>+'4. Despesas_ Custos Reais'!$P$16</f>
        <v>6562.5</v>
      </c>
      <c r="M16" s="56">
        <f>+'4. Despesas_ Custos Reais'!$P$17</f>
        <v>2625</v>
      </c>
      <c r="N16" s="56">
        <f>+'4. Despesas_ Custos Reais'!$P$18</f>
        <v>5250</v>
      </c>
      <c r="O16" s="56">
        <f>+'4. Despesas_ Custos Reais'!$P$19</f>
        <v>7875</v>
      </c>
      <c r="P16" s="56">
        <f>+'4. Despesas_ Custos Reais'!$P$20</f>
        <v>1837.5</v>
      </c>
      <c r="Q16" s="56">
        <f>+'4. Despesas_ Custos Reais'!$P$21</f>
        <v>3150</v>
      </c>
      <c r="R16" s="56">
        <f>+'4. Despesas_ Custos Reais'!$P$22</f>
        <v>525</v>
      </c>
      <c r="S16" s="56">
        <f>+'4. Despesas_ Custos Reais'!$P$23</f>
        <v>10500</v>
      </c>
      <c r="T16" s="56">
        <f>+'4. Despesas_ Custos Reais'!$P$24</f>
        <v>3412.5</v>
      </c>
      <c r="U16" s="56">
        <f>+'4. Despesas_ Custos Reais'!$P$25</f>
        <v>4462.5</v>
      </c>
      <c r="V16" s="56">
        <f>+'4. Despesas_ Custos Reais'!$P$26</f>
        <v>2100</v>
      </c>
      <c r="W16" s="56">
        <f>+'4. Despesas_ Custos Reais'!$P$27</f>
        <v>5000</v>
      </c>
      <c r="X16" s="56">
        <f>+'4. Despesas_ Custos Reais'!$P$28</f>
        <v>262.5</v>
      </c>
      <c r="Y16" s="56">
        <f>+'4. Despesas_ Custos Reais'!$P$29</f>
        <v>2500</v>
      </c>
      <c r="Z16" s="56">
        <f>+'4. Despesas_ Custos Reais'!$P$30</f>
        <v>3412.5</v>
      </c>
      <c r="AA16" s="56">
        <f>+'4. Despesas_ Custos Reais'!$P$31</f>
        <v>2100</v>
      </c>
      <c r="AB16" s="56">
        <f>+'4. Despesas_ Custos Reais'!$P$32</f>
        <v>1050</v>
      </c>
      <c r="AC16" s="56">
        <f>+'4. Despesas_ Custos Reais'!$P$33</f>
        <v>3412.5</v>
      </c>
      <c r="AD16" s="56">
        <f>+'4. Despesas_ Custos Reais'!$P$34</f>
        <v>1050</v>
      </c>
      <c r="AE16" s="56">
        <f>+'4. Despesas_ Custos Reais'!$P$35</f>
        <v>787.5</v>
      </c>
      <c r="AF16" s="57">
        <f t="shared" si="0"/>
        <v>130350</v>
      </c>
      <c r="AK16" s="52" t="e">
        <f>+#REF!</f>
        <v>#REF!</v>
      </c>
      <c r="AL16" s="56" t="e">
        <f>+#REF!</f>
        <v>#REF!</v>
      </c>
      <c r="AM16" s="56" t="e">
        <f>+#REF!</f>
        <v>#REF!</v>
      </c>
      <c r="AN16" s="56" t="e">
        <f>+#REF!</f>
        <v>#REF!</v>
      </c>
      <c r="AO16" s="56" t="e">
        <f>+#REF!</f>
        <v>#REF!</v>
      </c>
      <c r="AP16" s="56" t="e">
        <f>+#REF!</f>
        <v>#REF!</v>
      </c>
      <c r="AQ16" s="56" t="e">
        <f>+#REF!</f>
        <v>#REF!</v>
      </c>
      <c r="AR16" s="56" t="e">
        <f>+#REF!</f>
        <v>#REF!</v>
      </c>
      <c r="AS16" s="56" t="e">
        <f>SUM(AL16:AR16)</f>
        <v>#REF!</v>
      </c>
      <c r="AT16" s="56"/>
    </row>
    <row r="17" spans="1:50" x14ac:dyDescent="0.2">
      <c r="B17" s="54" t="str">
        <f>+'4. Despesas_ Custos Reais'!Q6</f>
        <v>Dezembro</v>
      </c>
      <c r="C17" s="55">
        <f>'4. Despesas_ Custos Reais'!$Q$7</f>
        <v>65550</v>
      </c>
      <c r="D17" s="56">
        <f>+'4. Despesas_ Custos Reais'!$Q$8</f>
        <v>11210</v>
      </c>
      <c r="E17" s="56">
        <f>+'4. Despesas_ Custos Reais'!$Q$9</f>
        <v>3823.7499999999995</v>
      </c>
      <c r="F17" s="56">
        <f>+'4. Despesas_ Custos Reais'!$Q$10</f>
        <v>2731.25</v>
      </c>
      <c r="G17" s="56">
        <f>+'4. Despesas_ Custos Reais'!$Q$11</f>
        <v>32775</v>
      </c>
      <c r="H17" s="56">
        <f>+'4. Despesas_ Custos Reais'!$Q$12</f>
        <v>4370</v>
      </c>
      <c r="I17" s="56">
        <f>+'4. Despesas_ Custos Reais'!$Q$13</f>
        <v>1638.7499999999998</v>
      </c>
      <c r="J17" s="56">
        <f>+'4. Despesas_ Custos Reais'!$Q$14</f>
        <v>5462.5</v>
      </c>
      <c r="K17" s="56">
        <f>+'4. Despesas_ Custos Reais'!$Q$15</f>
        <v>546.25</v>
      </c>
      <c r="L17" s="56">
        <f>+'4. Despesas_ Custos Reais'!$Q$16</f>
        <v>13656.249999999998</v>
      </c>
      <c r="M17" s="56">
        <f>+'4. Despesas_ Custos Reais'!$Q$17</f>
        <v>5462.5</v>
      </c>
      <c r="N17" s="56">
        <f>+'4. Despesas_ Custos Reais'!$Q$18</f>
        <v>10925</v>
      </c>
      <c r="O17" s="56">
        <f>+'4. Despesas_ Custos Reais'!$Q$19</f>
        <v>16387.5</v>
      </c>
      <c r="P17" s="56">
        <f>+'4. Despesas_ Custos Reais'!$Q$20</f>
        <v>3823.7499999999995</v>
      </c>
      <c r="Q17" s="56">
        <f>+'4. Despesas_ Custos Reais'!$Q$21</f>
        <v>6554.9999999999991</v>
      </c>
      <c r="R17" s="56">
        <f>+'4. Despesas_ Custos Reais'!$Q$22</f>
        <v>1092.5</v>
      </c>
      <c r="S17" s="56">
        <f>+'4. Despesas_ Custos Reais'!$Q$23</f>
        <v>21850</v>
      </c>
      <c r="T17" s="56">
        <f>+'4. Despesas_ Custos Reais'!$Q$24</f>
        <v>7101.2499999999991</v>
      </c>
      <c r="U17" s="56">
        <f>+'4. Despesas_ Custos Reais'!$Q$25</f>
        <v>9286.25</v>
      </c>
      <c r="V17" s="56">
        <f>+'4. Despesas_ Custos Reais'!$Q$26</f>
        <v>4370</v>
      </c>
      <c r="W17" s="56">
        <f>+'4. Despesas_ Custos Reais'!$Q$27</f>
        <v>11500</v>
      </c>
      <c r="X17" s="56">
        <f>+'4. Despesas_ Custos Reais'!$Q$28</f>
        <v>546.25</v>
      </c>
      <c r="Y17" s="56">
        <f>+'4. Despesas_ Custos Reais'!$Q$29</f>
        <v>5750</v>
      </c>
      <c r="Z17" s="56">
        <f>+'4. Despesas_ Custos Reais'!$Q$30</f>
        <v>7101.2499999999991</v>
      </c>
      <c r="AA17" s="56">
        <f>+'4. Despesas_ Custos Reais'!$Q$31</f>
        <v>4370</v>
      </c>
      <c r="AB17" s="56">
        <f>+'4. Despesas_ Custos Reais'!$Q$32</f>
        <v>2185</v>
      </c>
      <c r="AC17" s="56">
        <f>+'4. Despesas_ Custos Reais'!$Q$33</f>
        <v>7101.2499999999991</v>
      </c>
      <c r="AD17" s="56">
        <f>+'4. Despesas_ Custos Reais'!$Q$34</f>
        <v>2185</v>
      </c>
      <c r="AE17" s="56">
        <f>+'4. Despesas_ Custos Reais'!$Q$35</f>
        <v>1638.7499999999998</v>
      </c>
      <c r="AF17" s="57">
        <f t="shared" si="0"/>
        <v>270995</v>
      </c>
      <c r="AK17" s="52" t="e">
        <f>+#REF!</f>
        <v>#REF!</v>
      </c>
      <c r="AL17" s="56" t="e">
        <f>+#REF!</f>
        <v>#REF!</v>
      </c>
      <c r="AM17" s="56" t="e">
        <f>+#REF!</f>
        <v>#REF!</v>
      </c>
      <c r="AN17" s="56" t="e">
        <f>+#REF!</f>
        <v>#REF!</v>
      </c>
      <c r="AO17" s="56" t="e">
        <f>+#REF!</f>
        <v>#REF!</v>
      </c>
      <c r="AP17" s="56" t="e">
        <f>+#REF!</f>
        <v>#REF!</v>
      </c>
      <c r="AQ17" s="56" t="e">
        <f>+#REF!</f>
        <v>#REF!</v>
      </c>
      <c r="AR17" s="56" t="e">
        <f>+#REF!</f>
        <v>#REF!</v>
      </c>
      <c r="AS17" s="56" t="e">
        <f t="shared" ref="AS17:AS18" si="83">SUM(AL17:AR17)</f>
        <v>#REF!</v>
      </c>
      <c r="AT17" s="56"/>
    </row>
    <row r="18" spans="1:50" s="53" customFormat="1" x14ac:dyDescent="0.2">
      <c r="B18" s="54" t="str">
        <f>+'4. Despesas_ Custos Reais'!R6</f>
        <v>IV º Trimestre</v>
      </c>
      <c r="C18" s="58">
        <f>SUM(C15:C17)</f>
        <v>139050</v>
      </c>
      <c r="D18" s="58">
        <f t="shared" ref="D18" si="84">SUM(D15:D17)</f>
        <v>25010</v>
      </c>
      <c r="E18" s="58">
        <f t="shared" ref="E18" si="85">SUM(E15:E17)</f>
        <v>8111.25</v>
      </c>
      <c r="F18" s="58">
        <f t="shared" ref="F18" si="86">SUM(F15:F17)</f>
        <v>5793.75</v>
      </c>
      <c r="G18" s="58">
        <f t="shared" ref="G18" si="87">SUM(G15:G17)</f>
        <v>69525</v>
      </c>
      <c r="H18" s="58">
        <f t="shared" ref="H18" si="88">SUM(H15:H17)</f>
        <v>9270</v>
      </c>
      <c r="I18" s="58">
        <f t="shared" ref="I18" si="89">SUM(I15:I17)</f>
        <v>3476.25</v>
      </c>
      <c r="J18" s="58">
        <f t="shared" ref="J18" si="90">SUM(J15:J17)</f>
        <v>11587.5</v>
      </c>
      <c r="K18" s="58">
        <f t="shared" ref="K18" si="91">SUM(K15:K17)</f>
        <v>1158.75</v>
      </c>
      <c r="L18" s="58">
        <f t="shared" ref="L18" si="92">SUM(L15:L17)</f>
        <v>28968.75</v>
      </c>
      <c r="M18" s="58">
        <f t="shared" ref="M18" si="93">SUM(M15:M17)</f>
        <v>11587.5</v>
      </c>
      <c r="N18" s="58">
        <f t="shared" ref="N18" si="94">SUM(N15:N17)</f>
        <v>23175</v>
      </c>
      <c r="O18" s="58">
        <f t="shared" ref="O18" si="95">SUM(O15:O17)</f>
        <v>34762.5</v>
      </c>
      <c r="P18" s="58">
        <f t="shared" ref="P18" si="96">SUM(P15:P17)</f>
        <v>8111.25</v>
      </c>
      <c r="Q18" s="58">
        <f t="shared" ref="Q18" si="97">SUM(Q15:Q17)</f>
        <v>13905</v>
      </c>
      <c r="R18" s="58">
        <f t="shared" ref="R18" si="98">SUM(R15:R17)</f>
        <v>2317.5</v>
      </c>
      <c r="S18" s="58">
        <f t="shared" ref="S18" si="99">SUM(S15:S17)</f>
        <v>46350</v>
      </c>
      <c r="T18" s="58">
        <f t="shared" ref="T18" si="100">SUM(T15:T17)</f>
        <v>15063.75</v>
      </c>
      <c r="U18" s="58">
        <f t="shared" ref="U18" si="101">SUM(U15:U17)</f>
        <v>19698.75</v>
      </c>
      <c r="V18" s="58">
        <f t="shared" ref="V18" si="102">SUM(V15:V17)</f>
        <v>9270</v>
      </c>
      <c r="W18" s="58">
        <f t="shared" ref="W18" si="103">SUM(W15:W17)</f>
        <v>23500</v>
      </c>
      <c r="X18" s="58">
        <f t="shared" ref="X18" si="104">SUM(X15:X17)</f>
        <v>1158.75</v>
      </c>
      <c r="Y18" s="58">
        <f t="shared" ref="Y18" si="105">SUM(Y15:Y17)</f>
        <v>11750</v>
      </c>
      <c r="Z18" s="58">
        <f t="shared" ref="Z18" si="106">SUM(Z15:Z17)</f>
        <v>15063.75</v>
      </c>
      <c r="AA18" s="58">
        <f t="shared" ref="AA18" si="107">SUM(AA15:AA17)</f>
        <v>9270</v>
      </c>
      <c r="AB18" s="58">
        <f t="shared" ref="AB18" si="108">SUM(AB15:AB17)</f>
        <v>4635</v>
      </c>
      <c r="AC18" s="58">
        <f t="shared" ref="AC18" si="109">SUM(AC15:AC17)</f>
        <v>15063.75</v>
      </c>
      <c r="AD18" s="58">
        <f t="shared" ref="AD18" si="110">SUM(AD15:AD17)</f>
        <v>4635</v>
      </c>
      <c r="AE18" s="58">
        <f t="shared" ref="AE18" si="111">SUM(AE15:AE17)</f>
        <v>3476.25</v>
      </c>
      <c r="AF18" s="57">
        <f t="shared" si="0"/>
        <v>574745</v>
      </c>
      <c r="AK18" s="52" t="e">
        <f>+#REF!</f>
        <v>#REF!</v>
      </c>
      <c r="AL18" s="56" t="e">
        <f>+#REF!</f>
        <v>#REF!</v>
      </c>
      <c r="AM18" s="56" t="e">
        <f>+#REF!</f>
        <v>#REF!</v>
      </c>
      <c r="AN18" s="56" t="e">
        <f>+#REF!</f>
        <v>#REF!</v>
      </c>
      <c r="AO18" s="56" t="e">
        <f>+#REF!</f>
        <v>#REF!</v>
      </c>
      <c r="AP18" s="56" t="e">
        <f>+#REF!</f>
        <v>#REF!</v>
      </c>
      <c r="AQ18" s="56" t="e">
        <f>+#REF!</f>
        <v>#REF!</v>
      </c>
      <c r="AR18" s="56" t="e">
        <f>+#REF!</f>
        <v>#REF!</v>
      </c>
      <c r="AS18" s="56" t="e">
        <f t="shared" si="83"/>
        <v>#REF!</v>
      </c>
      <c r="AT18" s="58"/>
    </row>
    <row r="19" spans="1:50" s="53" customFormat="1" x14ac:dyDescent="0.2">
      <c r="B19" s="54" t="str">
        <f>+'4. Despesas_ Custos Reais'!S6</f>
        <v>Total</v>
      </c>
      <c r="C19" s="58">
        <f>+C6+C10+C14+C18</f>
        <v>628875</v>
      </c>
      <c r="D19" s="58">
        <f t="shared" ref="D19:AE19" si="112">+D6+D10+D14+D18</f>
        <v>107381.5</v>
      </c>
      <c r="E19" s="58">
        <f t="shared" si="112"/>
        <v>36684.375</v>
      </c>
      <c r="F19" s="58">
        <f t="shared" si="112"/>
        <v>26203.125</v>
      </c>
      <c r="G19" s="58">
        <f t="shared" si="112"/>
        <v>314437.5</v>
      </c>
      <c r="H19" s="58">
        <f t="shared" si="112"/>
        <v>41925</v>
      </c>
      <c r="I19" s="58">
        <f t="shared" si="112"/>
        <v>15721.875</v>
      </c>
      <c r="J19" s="58">
        <f t="shared" si="112"/>
        <v>52406.25</v>
      </c>
      <c r="K19" s="58">
        <f t="shared" si="112"/>
        <v>5240.625</v>
      </c>
      <c r="L19" s="58">
        <f t="shared" si="112"/>
        <v>131015.625</v>
      </c>
      <c r="M19" s="58">
        <f t="shared" si="112"/>
        <v>52406.25</v>
      </c>
      <c r="N19" s="58">
        <f t="shared" si="112"/>
        <v>104812.5</v>
      </c>
      <c r="O19" s="58">
        <f t="shared" si="112"/>
        <v>157218.75</v>
      </c>
      <c r="P19" s="58">
        <f t="shared" si="112"/>
        <v>36684.375</v>
      </c>
      <c r="Q19" s="58">
        <f t="shared" si="112"/>
        <v>62887.5</v>
      </c>
      <c r="R19" s="58">
        <f t="shared" si="112"/>
        <v>10481.25</v>
      </c>
      <c r="S19" s="58">
        <f t="shared" si="112"/>
        <v>209625</v>
      </c>
      <c r="T19" s="58">
        <f t="shared" si="112"/>
        <v>68128.125</v>
      </c>
      <c r="U19" s="58">
        <f t="shared" si="112"/>
        <v>89090.625</v>
      </c>
      <c r="V19" s="58">
        <f t="shared" si="112"/>
        <v>41925</v>
      </c>
      <c r="W19" s="58">
        <f t="shared" si="112"/>
        <v>105150</v>
      </c>
      <c r="X19" s="58">
        <f t="shared" si="112"/>
        <v>5240.625</v>
      </c>
      <c r="Y19" s="58">
        <f t="shared" si="112"/>
        <v>52575</v>
      </c>
      <c r="Z19" s="58">
        <f t="shared" si="112"/>
        <v>68128.125</v>
      </c>
      <c r="AA19" s="58">
        <f t="shared" si="112"/>
        <v>41925</v>
      </c>
      <c r="AB19" s="58">
        <f t="shared" si="112"/>
        <v>20962.5</v>
      </c>
      <c r="AC19" s="58">
        <f t="shared" si="112"/>
        <v>68128.125</v>
      </c>
      <c r="AD19" s="58">
        <f t="shared" si="112"/>
        <v>20962.5</v>
      </c>
      <c r="AE19" s="58">
        <f t="shared" si="112"/>
        <v>15721.875</v>
      </c>
      <c r="AF19" s="57">
        <f t="shared" si="0"/>
        <v>2591944</v>
      </c>
      <c r="AK19" s="53" t="e">
        <f>+#REF!</f>
        <v>#REF!</v>
      </c>
      <c r="AL19" s="56" t="e">
        <f>SUM(AL16:AL18)</f>
        <v>#REF!</v>
      </c>
      <c r="AM19" s="56" t="e">
        <f t="shared" ref="AM19" si="113">SUM(AM16:AM18)</f>
        <v>#REF!</v>
      </c>
      <c r="AN19" s="56" t="e">
        <f t="shared" ref="AN19" si="114">SUM(AN16:AN18)</f>
        <v>#REF!</v>
      </c>
      <c r="AO19" s="56" t="e">
        <f t="shared" ref="AO19" si="115">SUM(AO16:AO18)</f>
        <v>#REF!</v>
      </c>
      <c r="AP19" s="56" t="e">
        <f t="shared" ref="AP19" si="116">SUM(AP16:AP18)</f>
        <v>#REF!</v>
      </c>
      <c r="AQ19" s="56" t="e">
        <f t="shared" ref="AQ19" si="117">SUM(AQ16:AQ18)</f>
        <v>#REF!</v>
      </c>
      <c r="AR19" s="56" t="e">
        <f t="shared" ref="AR19" si="118">SUM(AR16:AR18)</f>
        <v>#REF!</v>
      </c>
      <c r="AS19" s="56" t="e">
        <f t="shared" ref="AS19" si="119">SUM(AS16:AS18)</f>
        <v>#REF!</v>
      </c>
    </row>
    <row r="20" spans="1:50" x14ac:dyDescent="0.2">
      <c r="AK20" s="53" t="e">
        <f>+#REF!</f>
        <v>#REF!</v>
      </c>
      <c r="AL20" s="56" t="e">
        <f>+AL7+AL11+AL15+AL19</f>
        <v>#REF!</v>
      </c>
      <c r="AM20" s="56" t="e">
        <f t="shared" ref="AM20" si="120">+AM7+AM11+AM15+AM19</f>
        <v>#REF!</v>
      </c>
      <c r="AN20" s="56" t="e">
        <f t="shared" ref="AN20" si="121">+AN7+AN11+AN15+AN19</f>
        <v>#REF!</v>
      </c>
      <c r="AO20" s="56" t="e">
        <f t="shared" ref="AO20" si="122">+AO7+AO11+AO15+AO19</f>
        <v>#REF!</v>
      </c>
      <c r="AP20" s="56" t="e">
        <f t="shared" ref="AP20" si="123">+AP7+AP11+AP15+AP19</f>
        <v>#REF!</v>
      </c>
      <c r="AQ20" s="56" t="e">
        <f t="shared" ref="AQ20" si="124">+AQ7+AQ11+AQ15+AQ19</f>
        <v>#REF!</v>
      </c>
      <c r="AR20" s="56" t="e">
        <f t="shared" ref="AR20" si="125">+AR7+AR11+AR15+AR19</f>
        <v>#REF!</v>
      </c>
      <c r="AS20" s="56" t="e">
        <f t="shared" ref="AS20" si="126">+AS7+AS11+AS15+AS19</f>
        <v>#REF!</v>
      </c>
    </row>
    <row r="21" spans="1:50" x14ac:dyDescent="0.2">
      <c r="B21" s="59">
        <v>7</v>
      </c>
      <c r="AF21" s="57"/>
    </row>
    <row r="22" spans="1:50" x14ac:dyDescent="0.2">
      <c r="AF22" s="57"/>
      <c r="AV22" s="52" t="str">
        <f>+'4. Despesas_ Custos Reais'!B6</f>
        <v>Descrição</v>
      </c>
    </row>
    <row r="23" spans="1:50" x14ac:dyDescent="0.2">
      <c r="D23" s="52">
        <v>1</v>
      </c>
      <c r="E23" s="52">
        <f>1+D23</f>
        <v>2</v>
      </c>
      <c r="F23" s="52">
        <f t="shared" ref="F23:AG23" si="127">1+E23</f>
        <v>3</v>
      </c>
      <c r="G23" s="52">
        <f t="shared" si="127"/>
        <v>4</v>
      </c>
      <c r="H23" s="52">
        <f t="shared" si="127"/>
        <v>5</v>
      </c>
      <c r="I23" s="52">
        <f t="shared" si="127"/>
        <v>6</v>
      </c>
      <c r="J23" s="52">
        <f t="shared" si="127"/>
        <v>7</v>
      </c>
      <c r="K23" s="52">
        <f t="shared" si="127"/>
        <v>8</v>
      </c>
      <c r="L23" s="52">
        <f t="shared" si="127"/>
        <v>9</v>
      </c>
      <c r="M23" s="52">
        <f t="shared" si="127"/>
        <v>10</v>
      </c>
      <c r="N23" s="52">
        <f t="shared" si="127"/>
        <v>11</v>
      </c>
      <c r="O23" s="52">
        <f t="shared" si="127"/>
        <v>12</v>
      </c>
      <c r="P23" s="52">
        <f t="shared" si="127"/>
        <v>13</v>
      </c>
      <c r="Q23" s="52">
        <f t="shared" si="127"/>
        <v>14</v>
      </c>
      <c r="R23" s="52">
        <f t="shared" si="127"/>
        <v>15</v>
      </c>
      <c r="S23" s="52">
        <f t="shared" si="127"/>
        <v>16</v>
      </c>
      <c r="T23" s="52">
        <f t="shared" si="127"/>
        <v>17</v>
      </c>
      <c r="U23" s="52">
        <f t="shared" si="127"/>
        <v>18</v>
      </c>
      <c r="V23" s="52">
        <f t="shared" si="127"/>
        <v>19</v>
      </c>
      <c r="W23" s="52">
        <f t="shared" si="127"/>
        <v>20</v>
      </c>
      <c r="X23" s="52">
        <f t="shared" si="127"/>
        <v>21</v>
      </c>
      <c r="Y23" s="52">
        <f t="shared" si="127"/>
        <v>22</v>
      </c>
      <c r="Z23" s="52">
        <f t="shared" si="127"/>
        <v>23</v>
      </c>
      <c r="AA23" s="52">
        <f t="shared" si="127"/>
        <v>24</v>
      </c>
      <c r="AB23" s="52">
        <f t="shared" si="127"/>
        <v>25</v>
      </c>
      <c r="AC23" s="52">
        <f t="shared" si="127"/>
        <v>26</v>
      </c>
      <c r="AD23" s="52">
        <f t="shared" si="127"/>
        <v>27</v>
      </c>
      <c r="AE23" s="52">
        <f t="shared" si="127"/>
        <v>28</v>
      </c>
      <c r="AF23" s="52">
        <f t="shared" si="127"/>
        <v>29</v>
      </c>
      <c r="AG23" s="52">
        <f t="shared" si="127"/>
        <v>30</v>
      </c>
      <c r="AM23" s="52">
        <f>1+AL23</f>
        <v>1</v>
      </c>
      <c r="AN23" s="52">
        <f t="shared" ref="AN23:AT23" si="128">1+AM23</f>
        <v>2</v>
      </c>
      <c r="AO23" s="52">
        <f t="shared" si="128"/>
        <v>3</v>
      </c>
      <c r="AP23" s="52">
        <f t="shared" si="128"/>
        <v>4</v>
      </c>
      <c r="AQ23" s="52">
        <f t="shared" si="128"/>
        <v>5</v>
      </c>
      <c r="AR23" s="52">
        <f t="shared" si="128"/>
        <v>6</v>
      </c>
      <c r="AS23" s="52">
        <f t="shared" si="128"/>
        <v>7</v>
      </c>
      <c r="AT23" s="52">
        <f t="shared" si="128"/>
        <v>8</v>
      </c>
      <c r="AV23" s="52" t="str">
        <f>+'4. Despesas_ Custos Reais'!B7</f>
        <v>Alimentação</v>
      </c>
      <c r="AW23" s="56">
        <f ca="1">+D25</f>
        <v>59850</v>
      </c>
    </row>
    <row r="24" spans="1:50" ht="42.75" x14ac:dyDescent="0.2">
      <c r="B24" s="59" t="str">
        <f>+C25</f>
        <v>Junho</v>
      </c>
      <c r="C24" s="52" t="s">
        <v>4</v>
      </c>
      <c r="D24" s="52" t="str">
        <f>+C2</f>
        <v>Alimentação</v>
      </c>
      <c r="E24" s="52" t="str">
        <f t="shared" ref="E24:AG24" si="129">+D2</f>
        <v>Luz</v>
      </c>
      <c r="F24" s="52" t="str">
        <f t="shared" si="129"/>
        <v>Água</v>
      </c>
      <c r="G24" s="52" t="str">
        <f t="shared" si="129"/>
        <v>Gás</v>
      </c>
      <c r="H24" s="52" t="str">
        <f t="shared" si="129"/>
        <v>Renda de Casa</v>
      </c>
      <c r="I24" s="52" t="str">
        <f t="shared" si="129"/>
        <v>Telefone</v>
      </c>
      <c r="J24" s="52" t="str">
        <f t="shared" si="129"/>
        <v>Internet</v>
      </c>
      <c r="K24" s="52" t="str">
        <f t="shared" si="129"/>
        <v>TV</v>
      </c>
      <c r="L24" s="52" t="str">
        <f t="shared" si="129"/>
        <v>Taxa de Lixo</v>
      </c>
      <c r="M24" s="52" t="str">
        <f t="shared" si="129"/>
        <v>Empregados Domésticos</v>
      </c>
      <c r="N24" s="52" t="str">
        <f t="shared" si="129"/>
        <v>Manutenção e / ou Reparações</v>
      </c>
      <c r="O24" s="52" t="str">
        <f t="shared" si="129"/>
        <v>Combustível</v>
      </c>
      <c r="P24" s="52" t="str">
        <f t="shared" si="129"/>
        <v>Mensalidade da Escola</v>
      </c>
      <c r="Q24" s="52" t="str">
        <f t="shared" si="129"/>
        <v>Material Escolar</v>
      </c>
      <c r="R24" s="52" t="str">
        <f t="shared" si="129"/>
        <v>Taxi</v>
      </c>
      <c r="S24" s="52" t="str">
        <f t="shared" si="129"/>
        <v>Jardinagem</v>
      </c>
      <c r="T24" s="52" t="str">
        <f t="shared" si="129"/>
        <v>Despesas Médicas</v>
      </c>
      <c r="U24" s="52" t="str">
        <f t="shared" si="129"/>
        <v>Seguros</v>
      </c>
      <c r="V24" s="52" t="str">
        <f t="shared" si="129"/>
        <v>Divertimento</v>
      </c>
      <c r="W24" s="52" t="str">
        <f t="shared" si="129"/>
        <v>Cabelereiro/ Cuidados com a Beleza</v>
      </c>
      <c r="X24" s="52" t="str">
        <f t="shared" si="129"/>
        <v>Dízimo</v>
      </c>
      <c r="Y24" s="52" t="str">
        <f t="shared" si="129"/>
        <v>Empréstimos</v>
      </c>
      <c r="Z24" s="52" t="str">
        <f t="shared" si="129"/>
        <v>Poupança</v>
      </c>
      <c r="AA24" s="52" t="str">
        <f t="shared" si="129"/>
        <v>Viagem</v>
      </c>
      <c r="AB24" s="52" t="str">
        <f t="shared" si="129"/>
        <v>Vestuário</v>
      </c>
      <c r="AC24" s="52" t="str">
        <f t="shared" si="129"/>
        <v>Taxa de Condomínio</v>
      </c>
      <c r="AD24" s="52" t="str">
        <f t="shared" si="129"/>
        <v>Impostos</v>
      </c>
      <c r="AE24" s="52" t="str">
        <f>+AD2</f>
        <v>Ginásio,Spa,Actividades desportivas</v>
      </c>
      <c r="AF24" s="52" t="str">
        <f t="shared" si="129"/>
        <v>Outros</v>
      </c>
      <c r="AG24" s="53" t="str">
        <f t="shared" si="129"/>
        <v>Total</v>
      </c>
      <c r="AH24" s="52" t="str">
        <f>+C25</f>
        <v>Junho</v>
      </c>
      <c r="AK24" s="52" t="s">
        <v>4</v>
      </c>
      <c r="AM24" s="52" t="e">
        <f t="shared" ref="AM24:AT24" si="130">+AL3</f>
        <v>#REF!</v>
      </c>
      <c r="AN24" s="52" t="e">
        <f t="shared" si="130"/>
        <v>#REF!</v>
      </c>
      <c r="AO24" s="52" t="e">
        <f t="shared" si="130"/>
        <v>#REF!</v>
      </c>
      <c r="AP24" s="52" t="e">
        <f t="shared" si="130"/>
        <v>#REF!</v>
      </c>
      <c r="AQ24" s="52" t="e">
        <f t="shared" si="130"/>
        <v>#REF!</v>
      </c>
      <c r="AR24" s="52" t="e">
        <f t="shared" si="130"/>
        <v>#REF!</v>
      </c>
      <c r="AS24" s="52" t="e">
        <f t="shared" si="130"/>
        <v>#REF!</v>
      </c>
      <c r="AT24" s="52" t="e">
        <f t="shared" si="130"/>
        <v>#REF!</v>
      </c>
      <c r="AV24" s="52" t="str">
        <f>+'4. Despesas_ Custos Reais'!B8</f>
        <v>Luz</v>
      </c>
      <c r="AW24" s="56">
        <f ca="1">+E25</f>
        <v>10290</v>
      </c>
      <c r="AX24" s="52" t="str">
        <f>+AV24</f>
        <v>Luz</v>
      </c>
    </row>
    <row r="25" spans="1:50" x14ac:dyDescent="0.2">
      <c r="B25" s="59" t="s">
        <v>60</v>
      </c>
      <c r="C25" s="52" t="str">
        <f>INDEX(B3:B19,B21)</f>
        <v>Junho</v>
      </c>
      <c r="D25" s="56">
        <f ca="1">OFFSET($B$2,$B$21,D23)</f>
        <v>59850</v>
      </c>
      <c r="E25" s="56">
        <f t="shared" ref="E25:AG25" ca="1" si="131">OFFSET($B$2,$B$21,E23)</f>
        <v>10290</v>
      </c>
      <c r="F25" s="56">
        <f t="shared" ca="1" si="131"/>
        <v>3491.25</v>
      </c>
      <c r="G25" s="56">
        <f t="shared" ca="1" si="131"/>
        <v>2493.75</v>
      </c>
      <c r="H25" s="56">
        <f t="shared" ca="1" si="131"/>
        <v>29925</v>
      </c>
      <c r="I25" s="56">
        <f t="shared" ca="1" si="131"/>
        <v>3990</v>
      </c>
      <c r="J25" s="56">
        <f t="shared" ca="1" si="131"/>
        <v>1496.25</v>
      </c>
      <c r="K25" s="56">
        <f t="shared" ca="1" si="131"/>
        <v>4987.5</v>
      </c>
      <c r="L25" s="56">
        <f t="shared" ca="1" si="131"/>
        <v>498.75</v>
      </c>
      <c r="M25" s="56">
        <f t="shared" ca="1" si="131"/>
        <v>12468.75</v>
      </c>
      <c r="N25" s="56">
        <f t="shared" ca="1" si="131"/>
        <v>4987.5</v>
      </c>
      <c r="O25" s="56">
        <f t="shared" ca="1" si="131"/>
        <v>9975</v>
      </c>
      <c r="P25" s="56">
        <f t="shared" ca="1" si="131"/>
        <v>14962.5</v>
      </c>
      <c r="Q25" s="56">
        <f t="shared" ca="1" si="131"/>
        <v>3491.25</v>
      </c>
      <c r="R25" s="56">
        <f t="shared" ca="1" si="131"/>
        <v>5985</v>
      </c>
      <c r="S25" s="56">
        <f t="shared" ca="1" si="131"/>
        <v>997.5</v>
      </c>
      <c r="T25" s="56">
        <f t="shared" ca="1" si="131"/>
        <v>19950</v>
      </c>
      <c r="U25" s="56">
        <f t="shared" ca="1" si="131"/>
        <v>6483.75</v>
      </c>
      <c r="V25" s="56">
        <f t="shared" ca="1" si="131"/>
        <v>8478.75</v>
      </c>
      <c r="W25" s="56">
        <f t="shared" ca="1" si="131"/>
        <v>3990</v>
      </c>
      <c r="X25" s="56">
        <f t="shared" ca="1" si="131"/>
        <v>9500</v>
      </c>
      <c r="Y25" s="56">
        <f t="shared" ca="1" si="131"/>
        <v>498.75</v>
      </c>
      <c r="Z25" s="56">
        <f t="shared" ca="1" si="131"/>
        <v>4750</v>
      </c>
      <c r="AA25" s="56">
        <f t="shared" ca="1" si="131"/>
        <v>6483.75</v>
      </c>
      <c r="AB25" s="56">
        <f t="shared" ca="1" si="131"/>
        <v>3990</v>
      </c>
      <c r="AC25" s="56">
        <f t="shared" ca="1" si="131"/>
        <v>1995</v>
      </c>
      <c r="AD25" s="56">
        <f t="shared" ca="1" si="131"/>
        <v>6483.75</v>
      </c>
      <c r="AE25" s="56">
        <f t="shared" ca="1" si="131"/>
        <v>1995</v>
      </c>
      <c r="AF25" s="56">
        <f t="shared" ca="1" si="131"/>
        <v>1496.25</v>
      </c>
      <c r="AG25" s="56">
        <f t="shared" ca="1" si="131"/>
        <v>245985</v>
      </c>
      <c r="AH25" s="56">
        <f ca="1">+AG25</f>
        <v>245985</v>
      </c>
      <c r="AK25" s="59" t="s">
        <v>60</v>
      </c>
      <c r="AL25" s="52" t="e">
        <f>INDEX(AK4:AK20,B21)</f>
        <v>#REF!</v>
      </c>
      <c r="AM25" s="56" t="e">
        <f ca="1">OFFSET($AK$3,$B$21,AM23)</f>
        <v>#REF!</v>
      </c>
      <c r="AN25" s="56" t="e">
        <f t="shared" ref="AN25:AS25" ca="1" si="132">OFFSET($AK$3,$B$21,AN23)</f>
        <v>#REF!</v>
      </c>
      <c r="AO25" s="56" t="e">
        <f t="shared" ca="1" si="132"/>
        <v>#REF!</v>
      </c>
      <c r="AP25" s="56" t="e">
        <f t="shared" ca="1" si="132"/>
        <v>#REF!</v>
      </c>
      <c r="AQ25" s="56" t="e">
        <f t="shared" ca="1" si="132"/>
        <v>#REF!</v>
      </c>
      <c r="AR25" s="56" t="e">
        <f t="shared" ca="1" si="132"/>
        <v>#REF!</v>
      </c>
      <c r="AS25" s="56" t="e">
        <f t="shared" ca="1" si="132"/>
        <v>#REF!</v>
      </c>
      <c r="AT25" s="56" t="e">
        <f t="shared" ref="AT25" ca="1" si="133">OFFSET($AK$3,$B$21,AT23)</f>
        <v>#REF!</v>
      </c>
      <c r="AV25" s="52" t="str">
        <f>+'4. Despesas_ Custos Reais'!B9</f>
        <v>Água</v>
      </c>
      <c r="AW25" s="56">
        <f ca="1">+F25</f>
        <v>3491.25</v>
      </c>
      <c r="AX25" s="52" t="str">
        <f t="shared" ref="AX25:AX51" si="134">+AV25</f>
        <v>Água</v>
      </c>
    </row>
    <row r="26" spans="1:50" x14ac:dyDescent="0.2">
      <c r="B26" s="59" t="s">
        <v>61</v>
      </c>
      <c r="C26" s="52" t="str">
        <f>INDEX(B53:B69,B21)</f>
        <v>Junho</v>
      </c>
      <c r="D26" s="56">
        <f ca="1">OFFSET($B$52,$B$21,D23)</f>
        <v>63000</v>
      </c>
      <c r="E26" s="56">
        <f t="shared" ref="E26:AG26" ca="1" si="135">OFFSET($B$52,$B$21,E23)</f>
        <v>10500</v>
      </c>
      <c r="F26" s="56">
        <f t="shared" ca="1" si="135"/>
        <v>3675</v>
      </c>
      <c r="G26" s="56">
        <f t="shared" ca="1" si="135"/>
        <v>2625</v>
      </c>
      <c r="H26" s="56">
        <f t="shared" ca="1" si="135"/>
        <v>31500</v>
      </c>
      <c r="I26" s="56">
        <f t="shared" ca="1" si="135"/>
        <v>4200</v>
      </c>
      <c r="J26" s="56">
        <f t="shared" ca="1" si="135"/>
        <v>1575</v>
      </c>
      <c r="K26" s="56">
        <f t="shared" ca="1" si="135"/>
        <v>5250</v>
      </c>
      <c r="L26" s="56">
        <f t="shared" ca="1" si="135"/>
        <v>525</v>
      </c>
      <c r="M26" s="56">
        <f t="shared" ca="1" si="135"/>
        <v>13125</v>
      </c>
      <c r="N26" s="56">
        <f t="shared" ca="1" si="135"/>
        <v>5250</v>
      </c>
      <c r="O26" s="56">
        <f t="shared" ca="1" si="135"/>
        <v>10500</v>
      </c>
      <c r="P26" s="56">
        <f t="shared" ca="1" si="135"/>
        <v>15750</v>
      </c>
      <c r="Q26" s="56">
        <f t="shared" ca="1" si="135"/>
        <v>3675</v>
      </c>
      <c r="R26" s="56">
        <f t="shared" ca="1" si="135"/>
        <v>6300</v>
      </c>
      <c r="S26" s="56">
        <f t="shared" ca="1" si="135"/>
        <v>1050</v>
      </c>
      <c r="T26" s="56">
        <f t="shared" ca="1" si="135"/>
        <v>21000</v>
      </c>
      <c r="U26" s="56">
        <f t="shared" ca="1" si="135"/>
        <v>6825</v>
      </c>
      <c r="V26" s="56">
        <f t="shared" ca="1" si="135"/>
        <v>8925</v>
      </c>
      <c r="W26" s="56">
        <f t="shared" ca="1" si="135"/>
        <v>4200</v>
      </c>
      <c r="X26" s="56">
        <f t="shared" ca="1" si="135"/>
        <v>10000</v>
      </c>
      <c r="Y26" s="56">
        <f t="shared" ca="1" si="135"/>
        <v>525</v>
      </c>
      <c r="Z26" s="56">
        <f t="shared" ca="1" si="135"/>
        <v>5000</v>
      </c>
      <c r="AA26" s="56">
        <f t="shared" ca="1" si="135"/>
        <v>6825</v>
      </c>
      <c r="AB26" s="56">
        <f t="shared" ca="1" si="135"/>
        <v>4200</v>
      </c>
      <c r="AC26" s="56">
        <f t="shared" ca="1" si="135"/>
        <v>2100</v>
      </c>
      <c r="AD26" s="56">
        <f t="shared" ca="1" si="135"/>
        <v>6825</v>
      </c>
      <c r="AE26" s="56">
        <f t="shared" ca="1" si="135"/>
        <v>2100</v>
      </c>
      <c r="AF26" s="56">
        <f t="shared" ca="1" si="135"/>
        <v>1575</v>
      </c>
      <c r="AG26" s="56">
        <f t="shared" ca="1" si="135"/>
        <v>258600</v>
      </c>
      <c r="AH26" s="56">
        <f ca="1">+AG26</f>
        <v>258600</v>
      </c>
      <c r="AK26" s="59" t="s">
        <v>61</v>
      </c>
      <c r="AL26" s="52" t="e">
        <f>INDEX(AK53:AK69,B21)</f>
        <v>#REF!</v>
      </c>
      <c r="AM26" s="56" t="e">
        <f ca="1">OFFSET($AK$52,$B$21,AM23)</f>
        <v>#REF!</v>
      </c>
      <c r="AN26" s="56" t="e">
        <f t="shared" ref="AN26:AS26" ca="1" si="136">OFFSET($AK$52,$B$21,AN23)</f>
        <v>#REF!</v>
      </c>
      <c r="AO26" s="56" t="e">
        <f t="shared" ca="1" si="136"/>
        <v>#REF!</v>
      </c>
      <c r="AP26" s="56" t="e">
        <f t="shared" ca="1" si="136"/>
        <v>#REF!</v>
      </c>
      <c r="AQ26" s="56" t="e">
        <f t="shared" ca="1" si="136"/>
        <v>#REF!</v>
      </c>
      <c r="AR26" s="56" t="e">
        <f t="shared" ca="1" si="136"/>
        <v>#REF!</v>
      </c>
      <c r="AS26" s="56" t="e">
        <f t="shared" ca="1" si="136"/>
        <v>#REF!</v>
      </c>
      <c r="AT26" s="56" t="e">
        <f t="shared" ref="AT26" ca="1" si="137">OFFSET($AK$52,$B$21,AT23)</f>
        <v>#REF!</v>
      </c>
      <c r="AV26" s="52" t="str">
        <f>+'4. Despesas_ Custos Reais'!B10</f>
        <v>Gás</v>
      </c>
      <c r="AW26" s="56">
        <f ca="1">+G25</f>
        <v>2493.75</v>
      </c>
      <c r="AX26" s="52" t="str">
        <f t="shared" si="134"/>
        <v>Gás</v>
      </c>
    </row>
    <row r="27" spans="1:50" x14ac:dyDescent="0.2"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8"/>
      <c r="AG27" s="60">
        <f ca="1">+AG25/AG26</f>
        <v>0.95121809744779584</v>
      </c>
      <c r="AT27" s="60" t="e">
        <f ca="1">+AT25/AT26</f>
        <v>#REF!</v>
      </c>
      <c r="AV27" s="52" t="str">
        <f>+'4. Despesas_ Custos Reais'!B11</f>
        <v>Renda de Casa</v>
      </c>
      <c r="AW27" s="56">
        <f ca="1">+H25</f>
        <v>29925</v>
      </c>
      <c r="AX27" s="52" t="str">
        <f t="shared" si="134"/>
        <v>Renda de Casa</v>
      </c>
    </row>
    <row r="28" spans="1:50" x14ac:dyDescent="0.2">
      <c r="AV28" s="52" t="str">
        <f>+'4. Despesas_ Custos Reais'!B12</f>
        <v>Telefone</v>
      </c>
      <c r="AW28" s="56">
        <f ca="1">+I25</f>
        <v>3990</v>
      </c>
      <c r="AX28" s="52" t="str">
        <f t="shared" si="134"/>
        <v>Telefone</v>
      </c>
    </row>
    <row r="29" spans="1:50" x14ac:dyDescent="0.2">
      <c r="AV29" s="52" t="str">
        <f>+'4. Despesas_ Custos Reais'!B13</f>
        <v>Internet</v>
      </c>
      <c r="AW29" s="56">
        <f ca="1">+J25</f>
        <v>1496.25</v>
      </c>
      <c r="AX29" s="52" t="str">
        <f t="shared" si="134"/>
        <v>Internet</v>
      </c>
    </row>
    <row r="30" spans="1:50" x14ac:dyDescent="0.2">
      <c r="AV30" s="52" t="str">
        <f>+'4. Despesas_ Custos Reais'!B14</f>
        <v>TV</v>
      </c>
      <c r="AW30" s="56">
        <f ca="1">+K25</f>
        <v>4987.5</v>
      </c>
      <c r="AX30" s="52" t="str">
        <f t="shared" si="134"/>
        <v>TV</v>
      </c>
    </row>
    <row r="31" spans="1:50" ht="28.5" x14ac:dyDescent="0.2">
      <c r="B31" s="59" t="s">
        <v>4</v>
      </c>
      <c r="C31" s="52" t="s">
        <v>57</v>
      </c>
      <c r="D31" s="52" t="s">
        <v>62</v>
      </c>
      <c r="AG31" s="61"/>
      <c r="AV31" s="52" t="str">
        <f>+'4. Despesas_ Custos Reais'!B15</f>
        <v>Taxa de Lixo</v>
      </c>
      <c r="AW31" s="56">
        <f ca="1">+L25</f>
        <v>498.75</v>
      </c>
      <c r="AX31" s="52" t="str">
        <f t="shared" si="134"/>
        <v>Taxa de Lixo</v>
      </c>
    </row>
    <row r="32" spans="1:50" ht="28.5" x14ac:dyDescent="0.2">
      <c r="A32" s="52">
        <v>1</v>
      </c>
      <c r="B32" s="59" t="str">
        <f ca="1">VLOOKUP(C32,$AW$24:$AX$51,2,0)</f>
        <v>Renda de Casa</v>
      </c>
      <c r="C32" s="56">
        <f ca="1">LARGE($AW$24:$AW$51,A32)</f>
        <v>29925</v>
      </c>
      <c r="AG32" s="61"/>
      <c r="AV32" s="52" t="str">
        <f>+'4. Despesas_ Custos Reais'!B16</f>
        <v>Empregados Domésticos</v>
      </c>
      <c r="AW32" s="56">
        <f ca="1">+M25</f>
        <v>12468.75</v>
      </c>
      <c r="AX32" s="52" t="str">
        <f t="shared" si="134"/>
        <v>Empregados Domésticos</v>
      </c>
    </row>
    <row r="33" spans="1:50" ht="28.5" x14ac:dyDescent="0.2">
      <c r="A33" s="52">
        <f>1+A32</f>
        <v>2</v>
      </c>
      <c r="B33" s="59" t="str">
        <f t="shared" ref="B33:B41" ca="1" si="138">VLOOKUP(C33,$AW$24:$AX$51,2,0)</f>
        <v>Despesas Médicas</v>
      </c>
      <c r="C33" s="56">
        <f t="shared" ref="C33:C41" ca="1" si="139">LARGE($AW$24:$AW$51,A33)</f>
        <v>19950</v>
      </c>
      <c r="AG33" s="61"/>
      <c r="AV33" s="52" t="str">
        <f>+'4. Despesas_ Custos Reais'!B17</f>
        <v>Manutenção e / ou Reparações</v>
      </c>
      <c r="AW33" s="56">
        <f ca="1">+N25</f>
        <v>4987.5</v>
      </c>
      <c r="AX33" s="52" t="str">
        <f t="shared" si="134"/>
        <v>Manutenção e / ou Reparações</v>
      </c>
    </row>
    <row r="34" spans="1:50" ht="28.5" x14ac:dyDescent="0.2">
      <c r="A34" s="52">
        <f t="shared" ref="A34:A41" si="140">1+A33</f>
        <v>3</v>
      </c>
      <c r="B34" s="59" t="str">
        <f t="shared" ca="1" si="138"/>
        <v>Mensalidade da Escola</v>
      </c>
      <c r="C34" s="56">
        <f t="shared" ca="1" si="139"/>
        <v>14962.5</v>
      </c>
      <c r="AG34" s="61"/>
      <c r="AV34" s="52" t="str">
        <f>+'4. Despesas_ Custos Reais'!B18</f>
        <v>Combustível</v>
      </c>
      <c r="AW34" s="56">
        <f ca="1">+O25</f>
        <v>9975</v>
      </c>
      <c r="AX34" s="52" t="str">
        <f t="shared" si="134"/>
        <v>Combustível</v>
      </c>
    </row>
    <row r="35" spans="1:50" ht="28.5" x14ac:dyDescent="0.2">
      <c r="A35" s="52">
        <f t="shared" si="140"/>
        <v>4</v>
      </c>
      <c r="B35" s="59" t="str">
        <f t="shared" ca="1" si="138"/>
        <v>Empregados Domésticos</v>
      </c>
      <c r="C35" s="56">
        <f t="shared" ca="1" si="139"/>
        <v>12468.75</v>
      </c>
      <c r="AG35" s="61"/>
      <c r="AV35" s="63" t="str">
        <f>+'4. Despesas_ Custos Reais'!B19</f>
        <v>Mensalidade da Escola</v>
      </c>
      <c r="AW35" s="56">
        <f ca="1">+P25</f>
        <v>14962.5</v>
      </c>
      <c r="AX35" s="63" t="str">
        <f t="shared" si="134"/>
        <v>Mensalidade da Escola</v>
      </c>
    </row>
    <row r="36" spans="1:50" x14ac:dyDescent="0.2">
      <c r="A36" s="52">
        <f t="shared" si="140"/>
        <v>5</v>
      </c>
      <c r="B36" s="59" t="str">
        <f t="shared" ca="1" si="138"/>
        <v>Luz</v>
      </c>
      <c r="C36" s="56">
        <f t="shared" ca="1" si="139"/>
        <v>10290</v>
      </c>
      <c r="AG36" s="61"/>
      <c r="AV36" s="52" t="str">
        <f>+'4. Despesas_ Custos Reais'!B20</f>
        <v>Material Escolar</v>
      </c>
      <c r="AW36" s="56">
        <f ca="1">+Q25</f>
        <v>3491.25</v>
      </c>
      <c r="AX36" s="52" t="str">
        <f t="shared" si="134"/>
        <v>Material Escolar</v>
      </c>
    </row>
    <row r="37" spans="1:50" x14ac:dyDescent="0.2">
      <c r="A37" s="52">
        <f t="shared" si="140"/>
        <v>6</v>
      </c>
      <c r="B37" s="59" t="str">
        <f t="shared" ca="1" si="138"/>
        <v>Combustível</v>
      </c>
      <c r="C37" s="56">
        <f t="shared" ca="1" si="139"/>
        <v>9975</v>
      </c>
      <c r="AG37" s="61"/>
      <c r="AV37" s="52" t="str">
        <f>+'4. Despesas_ Custos Reais'!B21</f>
        <v>Taxi</v>
      </c>
      <c r="AW37" s="56">
        <f ca="1">+R25</f>
        <v>5985</v>
      </c>
      <c r="AX37" s="52" t="str">
        <f t="shared" si="134"/>
        <v>Taxi</v>
      </c>
    </row>
    <row r="38" spans="1:50" x14ac:dyDescent="0.2">
      <c r="A38" s="52">
        <f t="shared" si="140"/>
        <v>7</v>
      </c>
      <c r="B38" s="59" t="str">
        <f t="shared" ca="1" si="138"/>
        <v>Dízimo</v>
      </c>
      <c r="C38" s="56">
        <f t="shared" ca="1" si="139"/>
        <v>9500</v>
      </c>
      <c r="AG38" s="61"/>
      <c r="AV38" s="52" t="str">
        <f>+'4. Despesas_ Custos Reais'!B22</f>
        <v>Jardinagem</v>
      </c>
      <c r="AW38" s="56">
        <f ca="1">+S25</f>
        <v>997.5</v>
      </c>
      <c r="AX38" s="52" t="str">
        <f t="shared" si="134"/>
        <v>Jardinagem</v>
      </c>
    </row>
    <row r="39" spans="1:50" ht="28.5" x14ac:dyDescent="0.2">
      <c r="A39" s="52">
        <f t="shared" si="140"/>
        <v>8</v>
      </c>
      <c r="B39" s="59" t="str">
        <f t="shared" ca="1" si="138"/>
        <v>Divertimento</v>
      </c>
      <c r="C39" s="56">
        <f t="shared" ca="1" si="139"/>
        <v>8478.75</v>
      </c>
      <c r="AG39" s="61"/>
      <c r="AV39" s="52" t="str">
        <f>+'4. Despesas_ Custos Reais'!B23</f>
        <v>Despesas Médicas</v>
      </c>
      <c r="AW39" s="56">
        <f ca="1">+T25</f>
        <v>19950</v>
      </c>
      <c r="AX39" s="52" t="str">
        <f t="shared" si="134"/>
        <v>Despesas Médicas</v>
      </c>
    </row>
    <row r="40" spans="1:50" x14ac:dyDescent="0.2">
      <c r="A40" s="52">
        <f t="shared" si="140"/>
        <v>9</v>
      </c>
      <c r="B40" s="59" t="str">
        <f t="shared" ca="1" si="138"/>
        <v>Seguros</v>
      </c>
      <c r="C40" s="56">
        <f t="shared" ca="1" si="139"/>
        <v>6483.75</v>
      </c>
      <c r="AG40" s="61"/>
      <c r="AV40" s="52" t="str">
        <f>+'4. Despesas_ Custos Reais'!B24</f>
        <v>Seguros</v>
      </c>
      <c r="AW40" s="56">
        <f ca="1">+U25</f>
        <v>6483.75</v>
      </c>
      <c r="AX40" s="52" t="str">
        <f t="shared" si="134"/>
        <v>Seguros</v>
      </c>
    </row>
    <row r="41" spans="1:50" x14ac:dyDescent="0.2">
      <c r="A41" s="52">
        <f t="shared" si="140"/>
        <v>10</v>
      </c>
      <c r="B41" s="59" t="str">
        <f t="shared" ca="1" si="138"/>
        <v>Seguros</v>
      </c>
      <c r="C41" s="56">
        <f t="shared" ca="1" si="139"/>
        <v>6483.75</v>
      </c>
      <c r="AV41" s="52" t="str">
        <f>+'4. Despesas_ Custos Reais'!B25</f>
        <v>Divertimento</v>
      </c>
      <c r="AW41" s="56">
        <f ca="1">+V25</f>
        <v>8478.75</v>
      </c>
      <c r="AX41" s="52" t="str">
        <f t="shared" si="134"/>
        <v>Divertimento</v>
      </c>
    </row>
    <row r="42" spans="1:50" ht="42.75" x14ac:dyDescent="0.2">
      <c r="C42" s="56">
        <f ca="1">SUM(C32:C41)</f>
        <v>128517.5</v>
      </c>
      <c r="AV42" s="52" t="str">
        <f>+'4. Despesas_ Custos Reais'!B26</f>
        <v>Cabelereiro/ Cuidados com a Beleza</v>
      </c>
      <c r="AW42" s="56">
        <f ca="1">+W25</f>
        <v>3990</v>
      </c>
      <c r="AX42" s="52" t="str">
        <f t="shared" si="134"/>
        <v>Cabelereiro/ Cuidados com a Beleza</v>
      </c>
    </row>
    <row r="43" spans="1:50" x14ac:dyDescent="0.2">
      <c r="AV43" s="52" t="str">
        <f>+'4. Despesas_ Custos Reais'!B27</f>
        <v>Dízimo</v>
      </c>
      <c r="AW43" s="56">
        <f ca="1">+X25</f>
        <v>9500</v>
      </c>
      <c r="AX43" s="52" t="str">
        <f t="shared" si="134"/>
        <v>Dízimo</v>
      </c>
    </row>
    <row r="44" spans="1:50" x14ac:dyDescent="0.2">
      <c r="AV44" s="52" t="str">
        <f>+'4. Despesas_ Custos Reais'!B28</f>
        <v>Empréstimos</v>
      </c>
      <c r="AW44" s="56">
        <f ca="1">+Y25</f>
        <v>498.75</v>
      </c>
      <c r="AX44" s="52" t="str">
        <f t="shared" si="134"/>
        <v>Empréstimos</v>
      </c>
    </row>
    <row r="45" spans="1:50" x14ac:dyDescent="0.2">
      <c r="AV45" s="52" t="str">
        <f>+'4. Despesas_ Custos Reais'!B29</f>
        <v>Poupança</v>
      </c>
      <c r="AW45" s="56">
        <f ca="1">+Z25</f>
        <v>4750</v>
      </c>
      <c r="AX45" s="52" t="str">
        <f t="shared" si="134"/>
        <v>Poupança</v>
      </c>
    </row>
    <row r="46" spans="1:50" x14ac:dyDescent="0.2">
      <c r="AV46" s="52" t="str">
        <f>+'4. Despesas_ Custos Reais'!B30</f>
        <v>Viagem</v>
      </c>
      <c r="AW46" s="56">
        <f ca="1">+AA25</f>
        <v>6483.75</v>
      </c>
      <c r="AX46" s="52" t="str">
        <f t="shared" si="134"/>
        <v>Viagem</v>
      </c>
    </row>
    <row r="47" spans="1:50" x14ac:dyDescent="0.2">
      <c r="AV47" s="52" t="str">
        <f>+'4. Despesas_ Custos Reais'!B31</f>
        <v>Vestuário</v>
      </c>
      <c r="AW47" s="56">
        <f ca="1">+AB25</f>
        <v>3990</v>
      </c>
      <c r="AX47" s="52" t="str">
        <f t="shared" si="134"/>
        <v>Vestuário</v>
      </c>
    </row>
    <row r="48" spans="1:50" ht="28.5" x14ac:dyDescent="0.2">
      <c r="AV48" s="52" t="str">
        <f>+'4. Despesas_ Custos Reais'!B32</f>
        <v>Taxa de Condomínio</v>
      </c>
      <c r="AW48" s="56">
        <f ca="1">+AC25</f>
        <v>1995</v>
      </c>
      <c r="AX48" s="52" t="str">
        <f t="shared" si="134"/>
        <v>Taxa de Condomínio</v>
      </c>
    </row>
    <row r="49" spans="2:50" x14ac:dyDescent="0.2">
      <c r="AV49" s="52" t="str">
        <f>+'4. Despesas_ Custos Reais'!B33</f>
        <v>Impostos</v>
      </c>
      <c r="AW49" s="56">
        <f ca="1">+AD25</f>
        <v>6483.75</v>
      </c>
      <c r="AX49" s="52" t="str">
        <f t="shared" si="134"/>
        <v>Impostos</v>
      </c>
    </row>
    <row r="50" spans="2:50" ht="42.75" x14ac:dyDescent="0.2">
      <c r="AV50" s="52" t="str">
        <f>+'4. Despesas_ Custos Reais'!B34</f>
        <v>Ginásio,Spa,Actividades desportivas</v>
      </c>
      <c r="AW50" s="56">
        <f ca="1">+AE25</f>
        <v>1995</v>
      </c>
      <c r="AX50" s="52" t="str">
        <f t="shared" si="134"/>
        <v>Ginásio,Spa,Actividades desportivas</v>
      </c>
    </row>
    <row r="51" spans="2:50" x14ac:dyDescent="0.2">
      <c r="B51" s="102" t="s">
        <v>59</v>
      </c>
      <c r="C51" s="102"/>
      <c r="AK51" s="52" t="s">
        <v>61</v>
      </c>
      <c r="AV51" s="52" t="str">
        <f>+'4. Despesas_ Custos Reais'!B35</f>
        <v>Outros</v>
      </c>
      <c r="AW51" s="56">
        <f ca="1">+AF25</f>
        <v>1496.25</v>
      </c>
      <c r="AX51" s="52" t="str">
        <f t="shared" si="134"/>
        <v>Outros</v>
      </c>
    </row>
    <row r="52" spans="2:50" ht="42.75" x14ac:dyDescent="0.2">
      <c r="B52" s="59" t="str">
        <f>+B2</f>
        <v>Descrição</v>
      </c>
      <c r="C52" s="59" t="str">
        <f t="shared" ref="C52:AF52" si="141">+C2</f>
        <v>Alimentação</v>
      </c>
      <c r="D52" s="59" t="str">
        <f t="shared" si="141"/>
        <v>Luz</v>
      </c>
      <c r="E52" s="59" t="str">
        <f t="shared" si="141"/>
        <v>Água</v>
      </c>
      <c r="F52" s="59" t="str">
        <f t="shared" si="141"/>
        <v>Gás</v>
      </c>
      <c r="G52" s="59" t="str">
        <f t="shared" si="141"/>
        <v>Renda de Casa</v>
      </c>
      <c r="H52" s="59" t="str">
        <f t="shared" si="141"/>
        <v>Telefone</v>
      </c>
      <c r="I52" s="59" t="str">
        <f t="shared" si="141"/>
        <v>Internet</v>
      </c>
      <c r="J52" s="59" t="str">
        <f t="shared" si="141"/>
        <v>TV</v>
      </c>
      <c r="K52" s="59" t="str">
        <f t="shared" si="141"/>
        <v>Taxa de Lixo</v>
      </c>
      <c r="L52" s="59" t="str">
        <f t="shared" si="141"/>
        <v>Empregados Domésticos</v>
      </c>
      <c r="M52" s="59" t="str">
        <f t="shared" si="141"/>
        <v>Manutenção e / ou Reparações</v>
      </c>
      <c r="N52" s="59" t="str">
        <f t="shared" si="141"/>
        <v>Combustível</v>
      </c>
      <c r="O52" s="59" t="str">
        <f t="shared" si="141"/>
        <v>Mensalidade da Escola</v>
      </c>
      <c r="P52" s="59" t="str">
        <f t="shared" si="141"/>
        <v>Material Escolar</v>
      </c>
      <c r="Q52" s="59" t="str">
        <f t="shared" si="141"/>
        <v>Taxi</v>
      </c>
      <c r="R52" s="59" t="str">
        <f t="shared" si="141"/>
        <v>Jardinagem</v>
      </c>
      <c r="S52" s="59" t="str">
        <f t="shared" si="141"/>
        <v>Despesas Médicas</v>
      </c>
      <c r="T52" s="59" t="str">
        <f t="shared" si="141"/>
        <v>Seguros</v>
      </c>
      <c r="U52" s="59" t="str">
        <f t="shared" si="141"/>
        <v>Divertimento</v>
      </c>
      <c r="V52" s="59" t="str">
        <f t="shared" si="141"/>
        <v>Cabelereiro/ Cuidados com a Beleza</v>
      </c>
      <c r="W52" s="59" t="str">
        <f t="shared" si="141"/>
        <v>Dízimo</v>
      </c>
      <c r="X52" s="59" t="str">
        <f t="shared" si="141"/>
        <v>Empréstimos</v>
      </c>
      <c r="Y52" s="59" t="str">
        <f t="shared" si="141"/>
        <v>Poupança</v>
      </c>
      <c r="Z52" s="59" t="str">
        <f t="shared" si="141"/>
        <v>Viagem</v>
      </c>
      <c r="AA52" s="59" t="str">
        <f t="shared" si="141"/>
        <v>Vestuário</v>
      </c>
      <c r="AB52" s="59" t="str">
        <f t="shared" si="141"/>
        <v>Taxa de Condomínio</v>
      </c>
      <c r="AC52" s="59" t="str">
        <f t="shared" si="141"/>
        <v>Impostos</v>
      </c>
      <c r="AD52" s="59" t="str">
        <f t="shared" si="141"/>
        <v>Ginásio,Spa,Actividades desportivas</v>
      </c>
      <c r="AE52" s="59" t="str">
        <f t="shared" si="141"/>
        <v>Outros</v>
      </c>
      <c r="AF52" s="51" t="str">
        <f t="shared" si="141"/>
        <v>Total</v>
      </c>
      <c r="AK52" s="52" t="str">
        <f>+AK3</f>
        <v>Descrição</v>
      </c>
      <c r="AL52" s="52" t="e">
        <f t="shared" ref="AL52:AS52" si="142">+AL3</f>
        <v>#REF!</v>
      </c>
      <c r="AM52" s="52" t="e">
        <f t="shared" si="142"/>
        <v>#REF!</v>
      </c>
      <c r="AN52" s="52" t="e">
        <f t="shared" si="142"/>
        <v>#REF!</v>
      </c>
      <c r="AO52" s="52" t="e">
        <f t="shared" si="142"/>
        <v>#REF!</v>
      </c>
      <c r="AP52" s="52" t="e">
        <f t="shared" si="142"/>
        <v>#REF!</v>
      </c>
      <c r="AQ52" s="52" t="e">
        <f t="shared" si="142"/>
        <v>#REF!</v>
      </c>
      <c r="AR52" s="52" t="e">
        <f t="shared" si="142"/>
        <v>#REF!</v>
      </c>
      <c r="AS52" s="52" t="e">
        <f t="shared" si="142"/>
        <v>#REF!</v>
      </c>
      <c r="AV52" s="52" t="str">
        <f>+'4. Despesas_ Custos Reais'!B36</f>
        <v>Total</v>
      </c>
      <c r="AW52" s="56">
        <f ca="1">+AG25</f>
        <v>245985</v>
      </c>
      <c r="AX52" s="52" t="str">
        <f t="shared" ref="AX52" si="143">+AV52</f>
        <v>Total</v>
      </c>
    </row>
    <row r="53" spans="2:50" x14ac:dyDescent="0.2">
      <c r="B53" s="59" t="str">
        <f t="shared" ref="B53:B68" si="144">+B3</f>
        <v>Janeiro</v>
      </c>
      <c r="C53" s="55">
        <f>'3. Previsão de Despesas_Custos'!$C$7</f>
        <v>60000</v>
      </c>
      <c r="D53" s="56">
        <f>+'3. Previsão de Despesas_Custos'!$C$8</f>
        <v>10000</v>
      </c>
      <c r="E53" s="56">
        <f>+'3. Previsão de Despesas_Custos'!$C$9</f>
        <v>3500</v>
      </c>
      <c r="F53" s="56">
        <f>+'3. Previsão de Despesas_Custos'!$C$10</f>
        <v>2500</v>
      </c>
      <c r="G53" s="56">
        <f>+'3. Previsão de Despesas_Custos'!$C$11</f>
        <v>30000</v>
      </c>
      <c r="H53" s="56">
        <f>+'3. Previsão de Despesas_Custos'!$C$12</f>
        <v>4000</v>
      </c>
      <c r="I53" s="56">
        <f>+'3. Previsão de Despesas_Custos'!$C$13</f>
        <v>1500</v>
      </c>
      <c r="J53" s="56">
        <f>+'3. Previsão de Despesas_Custos'!$C$14</f>
        <v>5000</v>
      </c>
      <c r="K53" s="56">
        <f>+'3. Previsão de Despesas_Custos'!$C$15</f>
        <v>500</v>
      </c>
      <c r="L53" s="56">
        <f>+'3. Previsão de Despesas_Custos'!$C$16</f>
        <v>12500</v>
      </c>
      <c r="M53" s="56">
        <f>+'3. Previsão de Despesas_Custos'!$C$17</f>
        <v>5000</v>
      </c>
      <c r="N53" s="56">
        <f>+'3. Previsão de Despesas_Custos'!$C$18</f>
        <v>10000</v>
      </c>
      <c r="O53" s="56">
        <f>+'3. Previsão de Despesas_Custos'!$C$19</f>
        <v>15000</v>
      </c>
      <c r="P53" s="56">
        <f>+'3. Previsão de Despesas_Custos'!$C$20</f>
        <v>3500</v>
      </c>
      <c r="Q53" s="56">
        <f>+'3. Previsão de Despesas_Custos'!$C$21</f>
        <v>6000</v>
      </c>
      <c r="R53" s="56">
        <f>+'3. Previsão de Despesas_Custos'!$C$22</f>
        <v>1000</v>
      </c>
      <c r="S53" s="56">
        <f>+'3. Previsão de Despesas_Custos'!$C$23</f>
        <v>20000</v>
      </c>
      <c r="T53" s="56">
        <f>+'3. Previsão de Despesas_Custos'!$C$24</f>
        <v>6500</v>
      </c>
      <c r="U53" s="56">
        <f>+'3. Previsão de Despesas_Custos'!$C$25</f>
        <v>8500</v>
      </c>
      <c r="V53" s="56">
        <f>+'3. Previsão de Despesas_Custos'!$C$26</f>
        <v>4000</v>
      </c>
      <c r="W53" s="56">
        <f>+'3. Previsão de Despesas_Custos'!$C$27</f>
        <v>10000</v>
      </c>
      <c r="X53" s="56">
        <f>+'3. Previsão de Despesas_Custos'!$C$28</f>
        <v>500</v>
      </c>
      <c r="Y53" s="56">
        <f>+'3. Previsão de Despesas_Custos'!$C$29</f>
        <v>5000</v>
      </c>
      <c r="Z53" s="56">
        <f>+'3. Previsão de Despesas_Custos'!$C$30</f>
        <v>6500</v>
      </c>
      <c r="AA53" s="56">
        <f>+'3. Previsão de Despesas_Custos'!$C$31</f>
        <v>4000</v>
      </c>
      <c r="AB53" s="56">
        <f>+'3. Previsão de Despesas_Custos'!$C$32</f>
        <v>2000</v>
      </c>
      <c r="AC53" s="56">
        <f>+'3. Previsão de Despesas_Custos'!$C$33</f>
        <v>6500</v>
      </c>
      <c r="AD53" s="56">
        <f>+'3. Previsão de Despesas_Custos'!$C$34</f>
        <v>2000</v>
      </c>
      <c r="AE53" s="56">
        <f>+'3. Previsão de Despesas_Custos'!$C$35</f>
        <v>1500</v>
      </c>
      <c r="AF53" s="58">
        <f>SUM(C53:AE53)</f>
        <v>247000</v>
      </c>
      <c r="AG53" s="56">
        <f>+'3. Previsão de Despesas_Custos'!C36</f>
        <v>247000</v>
      </c>
      <c r="AK53" s="52" t="e">
        <f t="shared" ref="AK53:AK69" si="145">+AK4</f>
        <v>#REF!</v>
      </c>
      <c r="AL53" s="56" t="e">
        <f>+#REF!</f>
        <v>#REF!</v>
      </c>
      <c r="AM53" s="56" t="e">
        <f>+#REF!</f>
        <v>#REF!</v>
      </c>
      <c r="AN53" s="56" t="e">
        <f>+#REF!</f>
        <v>#REF!</v>
      </c>
      <c r="AO53" s="56" t="e">
        <f>+#REF!</f>
        <v>#REF!</v>
      </c>
      <c r="AP53" s="56" t="e">
        <f>+#REF!</f>
        <v>#REF!</v>
      </c>
      <c r="AQ53" s="56" t="e">
        <f>+#REF!</f>
        <v>#REF!</v>
      </c>
      <c r="AR53" s="56" t="e">
        <f>+#REF!</f>
        <v>#REF!</v>
      </c>
      <c r="AS53" s="56" t="e">
        <f>SUM(AL53:AR53)</f>
        <v>#REF!</v>
      </c>
      <c r="AT53" s="56" t="e">
        <f>+#REF!</f>
        <v>#REF!</v>
      </c>
    </row>
    <row r="54" spans="2:50" x14ac:dyDescent="0.2">
      <c r="B54" s="59" t="str">
        <f t="shared" si="144"/>
        <v>Fevereiro</v>
      </c>
      <c r="C54" s="55">
        <f>'3. Previsão de Despesas_Custos'!$D$7</f>
        <v>60000</v>
      </c>
      <c r="D54" s="56">
        <f>+'3. Previsão de Despesas_Custos'!$D$8</f>
        <v>10000</v>
      </c>
      <c r="E54" s="56">
        <f>+'3. Previsão de Despesas_Custos'!$D$9</f>
        <v>3500</v>
      </c>
      <c r="F54" s="56">
        <f>+'3. Previsão de Despesas_Custos'!$D$10</f>
        <v>2500</v>
      </c>
      <c r="G54" s="56">
        <f>+'3. Previsão de Despesas_Custos'!$D$11</f>
        <v>30000</v>
      </c>
      <c r="H54" s="56">
        <f>+'3. Previsão de Despesas_Custos'!$D$12</f>
        <v>4000</v>
      </c>
      <c r="I54" s="56">
        <f>+'3. Previsão de Despesas_Custos'!$D$13</f>
        <v>1500</v>
      </c>
      <c r="J54" s="56">
        <f>+'3. Previsão de Despesas_Custos'!$D$14</f>
        <v>5000</v>
      </c>
      <c r="K54" s="56">
        <f>+'3. Previsão de Despesas_Custos'!$D$15</f>
        <v>500</v>
      </c>
      <c r="L54" s="56">
        <f>+'3. Previsão de Despesas_Custos'!$D$16</f>
        <v>12500</v>
      </c>
      <c r="M54" s="56">
        <f>+'3. Previsão de Despesas_Custos'!$D$17</f>
        <v>5000</v>
      </c>
      <c r="N54" s="56">
        <f>+'3. Previsão de Despesas_Custos'!$D$18</f>
        <v>10000</v>
      </c>
      <c r="O54" s="56">
        <f>+'3. Previsão de Despesas_Custos'!$D$19</f>
        <v>15000</v>
      </c>
      <c r="P54" s="56">
        <f>+'3. Previsão de Despesas_Custos'!$D$20</f>
        <v>3500</v>
      </c>
      <c r="Q54" s="56">
        <f>+'3. Previsão de Despesas_Custos'!$D$21</f>
        <v>6000</v>
      </c>
      <c r="R54" s="56">
        <f>+'3. Previsão de Despesas_Custos'!$D$22</f>
        <v>1000</v>
      </c>
      <c r="S54" s="56">
        <f>+'3. Previsão de Despesas_Custos'!$D$23</f>
        <v>20000</v>
      </c>
      <c r="T54" s="56">
        <f>+'3. Previsão de Despesas_Custos'!$D$24</f>
        <v>6500</v>
      </c>
      <c r="U54" s="56">
        <f>+'3. Previsão de Despesas_Custos'!$D$25</f>
        <v>8500</v>
      </c>
      <c r="V54" s="56">
        <f>+'3. Previsão de Despesas_Custos'!$D$26</f>
        <v>4000</v>
      </c>
      <c r="W54" s="56">
        <f>+'3. Previsão de Despesas_Custos'!$D$27</f>
        <v>10000</v>
      </c>
      <c r="X54" s="56">
        <f>+'3. Previsão de Despesas_Custos'!$D$28</f>
        <v>500</v>
      </c>
      <c r="Y54" s="56">
        <f>+'3. Previsão de Despesas_Custos'!$D$29</f>
        <v>5000</v>
      </c>
      <c r="Z54" s="56">
        <f>+'3. Previsão de Despesas_Custos'!$D$30</f>
        <v>6500</v>
      </c>
      <c r="AA54" s="56">
        <f>+'3. Previsão de Despesas_Custos'!$D$31</f>
        <v>4000</v>
      </c>
      <c r="AB54" s="56">
        <f>+'3. Previsão de Despesas_Custos'!$D$32</f>
        <v>2000</v>
      </c>
      <c r="AC54" s="56">
        <f>+'3. Previsão de Despesas_Custos'!$D$33</f>
        <v>6500</v>
      </c>
      <c r="AD54" s="56">
        <f>+'3. Previsão de Despesas_Custos'!$D$34</f>
        <v>2000</v>
      </c>
      <c r="AE54" s="56">
        <f>+'3. Previsão de Despesas_Custos'!$D$35</f>
        <v>1500</v>
      </c>
      <c r="AF54" s="58">
        <f t="shared" ref="AF54:AF67" si="146">SUM(C54:AE54)</f>
        <v>247000</v>
      </c>
      <c r="AG54" s="56">
        <f>+'3. Previsão de Despesas_Custos'!D36</f>
        <v>247000</v>
      </c>
      <c r="AK54" s="52" t="e">
        <f t="shared" si="145"/>
        <v>#REF!</v>
      </c>
      <c r="AL54" s="56" t="e">
        <f>+#REF!</f>
        <v>#REF!</v>
      </c>
      <c r="AM54" s="56" t="e">
        <f>+#REF!</f>
        <v>#REF!</v>
      </c>
      <c r="AN54" s="56" t="e">
        <f>+#REF!</f>
        <v>#REF!</v>
      </c>
      <c r="AO54" s="56" t="e">
        <f>+#REF!</f>
        <v>#REF!</v>
      </c>
      <c r="AP54" s="56" t="e">
        <f>+#REF!</f>
        <v>#REF!</v>
      </c>
      <c r="AQ54" s="56" t="e">
        <f>+#REF!</f>
        <v>#REF!</v>
      </c>
      <c r="AR54" s="56" t="e">
        <f>+#REF!</f>
        <v>#REF!</v>
      </c>
      <c r="AS54" s="56" t="e">
        <f t="shared" ref="AS54:AS55" si="147">SUM(AL54:AR54)</f>
        <v>#REF!</v>
      </c>
      <c r="AT54" s="56" t="e">
        <f>+#REF!</f>
        <v>#REF!</v>
      </c>
    </row>
    <row r="55" spans="2:50" x14ac:dyDescent="0.2">
      <c r="B55" s="59" t="str">
        <f t="shared" si="144"/>
        <v>Março</v>
      </c>
      <c r="C55" s="55">
        <f>'3. Previsão de Despesas_Custos'!$E$7</f>
        <v>60000</v>
      </c>
      <c r="D55" s="56">
        <f>+'3. Previsão de Despesas_Custos'!$E$8</f>
        <v>10000</v>
      </c>
      <c r="E55" s="56">
        <f>+'3. Previsão de Despesas_Custos'!$E$9</f>
        <v>3500</v>
      </c>
      <c r="F55" s="56">
        <f>+'3. Previsão de Despesas_Custos'!$E$10</f>
        <v>2500</v>
      </c>
      <c r="G55" s="56">
        <f>+'3. Previsão de Despesas_Custos'!$E$11</f>
        <v>30000</v>
      </c>
      <c r="H55" s="56">
        <f>+'3. Previsão de Despesas_Custos'!$E$12</f>
        <v>4000</v>
      </c>
      <c r="I55" s="56">
        <f>+'3. Previsão de Despesas_Custos'!$E$13</f>
        <v>1500</v>
      </c>
      <c r="J55" s="56">
        <f>+'3. Previsão de Despesas_Custos'!$E$14</f>
        <v>5000</v>
      </c>
      <c r="K55" s="56">
        <f>+'3. Previsão de Despesas_Custos'!$E$15</f>
        <v>500</v>
      </c>
      <c r="L55" s="56">
        <f>+'3. Previsão de Despesas_Custos'!$E$16</f>
        <v>12500</v>
      </c>
      <c r="M55" s="56">
        <f>+'3. Previsão de Despesas_Custos'!$E$17</f>
        <v>5000</v>
      </c>
      <c r="N55" s="56">
        <f>+'3. Previsão de Despesas_Custos'!$E$18</f>
        <v>10000</v>
      </c>
      <c r="O55" s="56">
        <f>+'3. Previsão de Despesas_Custos'!$E$19</f>
        <v>15000</v>
      </c>
      <c r="P55" s="56">
        <f>+'3. Previsão de Despesas_Custos'!$E$20</f>
        <v>3500</v>
      </c>
      <c r="Q55" s="56">
        <f>+'3. Previsão de Despesas_Custos'!$E$21</f>
        <v>6000</v>
      </c>
      <c r="R55" s="56">
        <f>+'3. Previsão de Despesas_Custos'!$E$22</f>
        <v>1000</v>
      </c>
      <c r="S55" s="56">
        <f>+'3. Previsão de Despesas_Custos'!$E$23</f>
        <v>20000</v>
      </c>
      <c r="T55" s="56">
        <f>+'3. Previsão de Despesas_Custos'!$E$24</f>
        <v>6500</v>
      </c>
      <c r="U55" s="56">
        <f>+'3. Previsão de Despesas_Custos'!$E$25</f>
        <v>8500</v>
      </c>
      <c r="V55" s="56">
        <f>+'3. Previsão de Despesas_Custos'!$E$26</f>
        <v>4000</v>
      </c>
      <c r="W55" s="56">
        <f>+'3. Previsão de Despesas_Custos'!$E$27</f>
        <v>10000</v>
      </c>
      <c r="X55" s="56">
        <f>+'3. Previsão de Despesas_Custos'!$E$28</f>
        <v>500</v>
      </c>
      <c r="Y55" s="56">
        <f>+'3. Previsão de Despesas_Custos'!$E$29</f>
        <v>5000</v>
      </c>
      <c r="Z55" s="56">
        <f>+'3. Previsão de Despesas_Custos'!$E$30</f>
        <v>6500</v>
      </c>
      <c r="AA55" s="56">
        <f>+'3. Previsão de Despesas_Custos'!$E$31</f>
        <v>4000</v>
      </c>
      <c r="AB55" s="56">
        <f>+'3. Previsão de Despesas_Custos'!$E$32</f>
        <v>2000</v>
      </c>
      <c r="AC55" s="56">
        <f>+'3. Previsão de Despesas_Custos'!$E$33</f>
        <v>6500</v>
      </c>
      <c r="AD55" s="56">
        <f>+'3. Previsão de Despesas_Custos'!$E$34</f>
        <v>2000</v>
      </c>
      <c r="AE55" s="56">
        <f>+'3. Previsão de Despesas_Custos'!$E$35</f>
        <v>1500</v>
      </c>
      <c r="AF55" s="58">
        <f t="shared" si="146"/>
        <v>247000</v>
      </c>
      <c r="AG55" s="56">
        <f>+'3. Previsão de Despesas_Custos'!E36</f>
        <v>247000</v>
      </c>
      <c r="AK55" s="52" t="e">
        <f t="shared" si="145"/>
        <v>#REF!</v>
      </c>
      <c r="AL55" s="56" t="e">
        <f>+#REF!</f>
        <v>#REF!</v>
      </c>
      <c r="AM55" s="56" t="e">
        <f>+#REF!</f>
        <v>#REF!</v>
      </c>
      <c r="AN55" s="56" t="e">
        <f>+#REF!</f>
        <v>#REF!</v>
      </c>
      <c r="AO55" s="56" t="e">
        <f>+#REF!</f>
        <v>#REF!</v>
      </c>
      <c r="AP55" s="56" t="e">
        <f>+#REF!</f>
        <v>#REF!</v>
      </c>
      <c r="AQ55" s="56" t="e">
        <f>+#REF!</f>
        <v>#REF!</v>
      </c>
      <c r="AR55" s="56" t="e">
        <f>+#REF!</f>
        <v>#REF!</v>
      </c>
      <c r="AS55" s="56" t="e">
        <f t="shared" si="147"/>
        <v>#REF!</v>
      </c>
      <c r="AT55" s="56" t="e">
        <f>+#REF!</f>
        <v>#REF!</v>
      </c>
      <c r="AU55" s="56"/>
    </row>
    <row r="56" spans="2:50" x14ac:dyDescent="0.2">
      <c r="B56" s="59" t="str">
        <f t="shared" si="144"/>
        <v>I º Trimestre</v>
      </c>
      <c r="C56" s="56">
        <f>SUM(C53:C55)</f>
        <v>180000</v>
      </c>
      <c r="D56" s="56">
        <f t="shared" ref="D56:AF56" si="148">SUM(D53:D55)</f>
        <v>30000</v>
      </c>
      <c r="E56" s="56">
        <f t="shared" si="148"/>
        <v>10500</v>
      </c>
      <c r="F56" s="56">
        <f t="shared" si="148"/>
        <v>7500</v>
      </c>
      <c r="G56" s="56">
        <f t="shared" si="148"/>
        <v>90000</v>
      </c>
      <c r="H56" s="56">
        <f t="shared" si="148"/>
        <v>12000</v>
      </c>
      <c r="I56" s="56">
        <f t="shared" si="148"/>
        <v>4500</v>
      </c>
      <c r="J56" s="56">
        <f t="shared" si="148"/>
        <v>15000</v>
      </c>
      <c r="K56" s="56">
        <f t="shared" si="148"/>
        <v>1500</v>
      </c>
      <c r="L56" s="56">
        <f t="shared" si="148"/>
        <v>37500</v>
      </c>
      <c r="M56" s="56">
        <f t="shared" si="148"/>
        <v>15000</v>
      </c>
      <c r="N56" s="56">
        <f t="shared" si="148"/>
        <v>30000</v>
      </c>
      <c r="O56" s="56">
        <f t="shared" si="148"/>
        <v>45000</v>
      </c>
      <c r="P56" s="56">
        <f t="shared" si="148"/>
        <v>10500</v>
      </c>
      <c r="Q56" s="56">
        <f t="shared" si="148"/>
        <v>18000</v>
      </c>
      <c r="R56" s="56">
        <f t="shared" si="148"/>
        <v>3000</v>
      </c>
      <c r="S56" s="56">
        <f t="shared" si="148"/>
        <v>60000</v>
      </c>
      <c r="T56" s="56">
        <f t="shared" si="148"/>
        <v>19500</v>
      </c>
      <c r="U56" s="56">
        <f t="shared" si="148"/>
        <v>25500</v>
      </c>
      <c r="V56" s="56">
        <f t="shared" si="148"/>
        <v>12000</v>
      </c>
      <c r="W56" s="56">
        <f t="shared" si="148"/>
        <v>30000</v>
      </c>
      <c r="X56" s="56">
        <f t="shared" si="148"/>
        <v>1500</v>
      </c>
      <c r="Y56" s="56">
        <f t="shared" si="148"/>
        <v>15000</v>
      </c>
      <c r="Z56" s="56">
        <f t="shared" si="148"/>
        <v>19500</v>
      </c>
      <c r="AA56" s="56">
        <f t="shared" si="148"/>
        <v>12000</v>
      </c>
      <c r="AB56" s="56">
        <f t="shared" si="148"/>
        <v>6000</v>
      </c>
      <c r="AC56" s="56">
        <f t="shared" si="148"/>
        <v>19500</v>
      </c>
      <c r="AD56" s="56">
        <f t="shared" si="148"/>
        <v>6000</v>
      </c>
      <c r="AE56" s="56">
        <f t="shared" si="148"/>
        <v>4500</v>
      </c>
      <c r="AF56" s="58">
        <f t="shared" si="148"/>
        <v>741000</v>
      </c>
      <c r="AK56" s="52" t="e">
        <f t="shared" si="145"/>
        <v>#REF!</v>
      </c>
      <c r="AL56" s="56" t="e">
        <f>SUM(AL53:AL55)</f>
        <v>#REF!</v>
      </c>
      <c r="AM56" s="56" t="e">
        <f t="shared" ref="AM56:AS56" si="149">SUM(AM53:AM55)</f>
        <v>#REF!</v>
      </c>
      <c r="AN56" s="56" t="e">
        <f t="shared" si="149"/>
        <v>#REF!</v>
      </c>
      <c r="AO56" s="56" t="e">
        <f t="shared" si="149"/>
        <v>#REF!</v>
      </c>
      <c r="AP56" s="56" t="e">
        <f t="shared" si="149"/>
        <v>#REF!</v>
      </c>
      <c r="AQ56" s="56" t="e">
        <f t="shared" si="149"/>
        <v>#REF!</v>
      </c>
      <c r="AR56" s="56" t="e">
        <f t="shared" si="149"/>
        <v>#REF!</v>
      </c>
      <c r="AS56" s="56" t="e">
        <f t="shared" si="149"/>
        <v>#REF!</v>
      </c>
    </row>
    <row r="57" spans="2:50" x14ac:dyDescent="0.2">
      <c r="B57" s="59" t="str">
        <f t="shared" si="144"/>
        <v>Abril</v>
      </c>
      <c r="C57" s="55">
        <f>'3. Previsão de Despesas_Custos'!$G$7</f>
        <v>63000</v>
      </c>
      <c r="D57" s="56">
        <f>+'3. Previsão de Despesas_Custos'!$G$8</f>
        <v>10500</v>
      </c>
      <c r="E57" s="56">
        <f>+'3. Previsão de Despesas_Custos'!$G$9</f>
        <v>3675</v>
      </c>
      <c r="F57" s="56">
        <f>+'3. Previsão de Despesas_Custos'!$G$10</f>
        <v>2625</v>
      </c>
      <c r="G57" s="56">
        <f>+'3. Previsão de Despesas_Custos'!$G$11</f>
        <v>31500</v>
      </c>
      <c r="H57" s="56">
        <f>+'3. Previsão de Despesas_Custos'!$G$12</f>
        <v>4200</v>
      </c>
      <c r="I57" s="56">
        <f>+'3. Previsão de Despesas_Custos'!$G$13</f>
        <v>1575</v>
      </c>
      <c r="J57" s="56">
        <f>+'3. Previsão de Despesas_Custos'!$G$14</f>
        <v>5250</v>
      </c>
      <c r="K57" s="56">
        <f>+'3. Previsão de Despesas_Custos'!$G$15</f>
        <v>525</v>
      </c>
      <c r="L57" s="56">
        <f>+'3. Previsão de Despesas_Custos'!$G$16</f>
        <v>13125</v>
      </c>
      <c r="M57" s="56">
        <f>+'3. Previsão de Despesas_Custos'!$G$17</f>
        <v>5250</v>
      </c>
      <c r="N57" s="56">
        <f>+'3. Previsão de Despesas_Custos'!$G$18</f>
        <v>10500</v>
      </c>
      <c r="O57" s="56">
        <f>+'3. Previsão de Despesas_Custos'!$G$19</f>
        <v>15750</v>
      </c>
      <c r="P57" s="56">
        <f>+'3. Previsão de Despesas_Custos'!$G$20</f>
        <v>3675</v>
      </c>
      <c r="Q57" s="56">
        <f>+'3. Previsão de Despesas_Custos'!$G$21</f>
        <v>6300</v>
      </c>
      <c r="R57" s="56">
        <f>+'3. Previsão de Despesas_Custos'!$G$22</f>
        <v>1050</v>
      </c>
      <c r="S57" s="56">
        <f>+'3. Previsão de Despesas_Custos'!$G$23</f>
        <v>21000</v>
      </c>
      <c r="T57" s="56">
        <f>+'3. Previsão de Despesas_Custos'!$G$24</f>
        <v>6825</v>
      </c>
      <c r="U57" s="56">
        <f>+'3. Previsão de Despesas_Custos'!$G$25</f>
        <v>8925</v>
      </c>
      <c r="V57" s="56">
        <f>+'3. Previsão de Despesas_Custos'!$G$26</f>
        <v>4200</v>
      </c>
      <c r="W57" s="56">
        <f>+'3. Previsão de Despesas_Custos'!$G$27</f>
        <v>10000</v>
      </c>
      <c r="X57" s="56">
        <f>+'3. Previsão de Despesas_Custos'!$G$28</f>
        <v>525</v>
      </c>
      <c r="Y57" s="56">
        <f>+'3. Previsão de Despesas_Custos'!$G$29</f>
        <v>5000</v>
      </c>
      <c r="Z57" s="56">
        <f>+'3. Previsão de Despesas_Custos'!$G$30</f>
        <v>6825</v>
      </c>
      <c r="AA57" s="56">
        <f>+'3. Previsão de Despesas_Custos'!$G$31</f>
        <v>4200</v>
      </c>
      <c r="AB57" s="56">
        <f>+'3. Previsão de Despesas_Custos'!$G$32</f>
        <v>2100</v>
      </c>
      <c r="AC57" s="56">
        <f>+'3. Previsão de Despesas_Custos'!$G$33</f>
        <v>6825</v>
      </c>
      <c r="AD57" s="56">
        <f>+'3. Previsão de Despesas_Custos'!$G$34</f>
        <v>2100</v>
      </c>
      <c r="AE57" s="56">
        <f>+'3. Previsão de Despesas_Custos'!$G$35</f>
        <v>1575</v>
      </c>
      <c r="AF57" s="58">
        <f t="shared" si="146"/>
        <v>258600</v>
      </c>
      <c r="AG57" s="56">
        <f>+'3. Previsão de Despesas_Custos'!G36</f>
        <v>258600</v>
      </c>
      <c r="AK57" s="52" t="e">
        <f t="shared" si="145"/>
        <v>#REF!</v>
      </c>
      <c r="AL57" s="56" t="e">
        <f>+#REF!</f>
        <v>#REF!</v>
      </c>
      <c r="AM57" s="56" t="e">
        <f>+#REF!</f>
        <v>#REF!</v>
      </c>
      <c r="AN57" s="56" t="e">
        <f>+#REF!</f>
        <v>#REF!</v>
      </c>
      <c r="AO57" s="56" t="e">
        <f>+#REF!</f>
        <v>#REF!</v>
      </c>
      <c r="AP57" s="56" t="e">
        <f>+#REF!</f>
        <v>#REF!</v>
      </c>
      <c r="AQ57" s="56" t="e">
        <f>+#REF!</f>
        <v>#REF!</v>
      </c>
      <c r="AR57" s="56" t="e">
        <f>+#REF!</f>
        <v>#REF!</v>
      </c>
      <c r="AS57" s="56" t="e">
        <f t="shared" ref="AS57:AS59" si="150">SUM(AL57:AR57)</f>
        <v>#REF!</v>
      </c>
      <c r="AT57" s="56" t="e">
        <f>+#REF!</f>
        <v>#REF!</v>
      </c>
    </row>
    <row r="58" spans="2:50" x14ac:dyDescent="0.2">
      <c r="B58" s="59" t="str">
        <f t="shared" si="144"/>
        <v>Maio</v>
      </c>
      <c r="C58" s="55">
        <f>'3. Previsão de Despesas_Custos'!$H$7</f>
        <v>63000</v>
      </c>
      <c r="D58" s="56">
        <f>+'3. Previsão de Despesas_Custos'!$H$8</f>
        <v>10500</v>
      </c>
      <c r="E58" s="56">
        <f>+'3. Previsão de Despesas_Custos'!$H$9</f>
        <v>3675</v>
      </c>
      <c r="F58" s="56">
        <f>+'3. Previsão de Despesas_Custos'!$H$10</f>
        <v>2625</v>
      </c>
      <c r="G58" s="56">
        <f>+'3. Previsão de Despesas_Custos'!$H$11</f>
        <v>31500</v>
      </c>
      <c r="H58" s="56">
        <f>+'3. Previsão de Despesas_Custos'!$H$12</f>
        <v>4200</v>
      </c>
      <c r="I58" s="56">
        <f>+'3. Previsão de Despesas_Custos'!$H$13</f>
        <v>1575</v>
      </c>
      <c r="J58" s="56">
        <f>+'3. Previsão de Despesas_Custos'!$H$14</f>
        <v>5250</v>
      </c>
      <c r="K58" s="56">
        <f>+'3. Previsão de Despesas_Custos'!$H$15</f>
        <v>525</v>
      </c>
      <c r="L58" s="56">
        <f>+'3. Previsão de Despesas_Custos'!$H$16</f>
        <v>13125</v>
      </c>
      <c r="M58" s="56">
        <f>+'3. Previsão de Despesas_Custos'!$H$17</f>
        <v>5250</v>
      </c>
      <c r="N58" s="56">
        <f>+'3. Previsão de Despesas_Custos'!$H$18</f>
        <v>10500</v>
      </c>
      <c r="O58" s="56">
        <f>+'3. Previsão de Despesas_Custos'!$H$19</f>
        <v>15750</v>
      </c>
      <c r="P58" s="56">
        <f>+'3. Previsão de Despesas_Custos'!$H$20</f>
        <v>3675</v>
      </c>
      <c r="Q58" s="56">
        <f>+'3. Previsão de Despesas_Custos'!$H$21</f>
        <v>6300</v>
      </c>
      <c r="R58" s="56">
        <f>+'3. Previsão de Despesas_Custos'!$H$22</f>
        <v>1050</v>
      </c>
      <c r="S58" s="56">
        <f>+'3. Previsão de Despesas_Custos'!$H$23</f>
        <v>21000</v>
      </c>
      <c r="T58" s="56">
        <f>+'3. Previsão de Despesas_Custos'!$H$24</f>
        <v>6825</v>
      </c>
      <c r="U58" s="56">
        <f>+'3. Previsão de Despesas_Custos'!$H$25</f>
        <v>8925</v>
      </c>
      <c r="V58" s="56">
        <f>+'3. Previsão de Despesas_Custos'!$H$26</f>
        <v>4200</v>
      </c>
      <c r="W58" s="56">
        <f>+'3. Previsão de Despesas_Custos'!$H$27</f>
        <v>10000</v>
      </c>
      <c r="X58" s="56">
        <f>+'3. Previsão de Despesas_Custos'!$H$28</f>
        <v>525</v>
      </c>
      <c r="Y58" s="56">
        <f>+'3. Previsão de Despesas_Custos'!$H$29</f>
        <v>5000</v>
      </c>
      <c r="Z58" s="56">
        <f>+'3. Previsão de Despesas_Custos'!$H$30</f>
        <v>6825</v>
      </c>
      <c r="AA58" s="56">
        <f>+'3. Previsão de Despesas_Custos'!$H$31</f>
        <v>4200</v>
      </c>
      <c r="AB58" s="56">
        <f>+'3. Previsão de Despesas_Custos'!$H$32</f>
        <v>2100</v>
      </c>
      <c r="AC58" s="56">
        <f>+'3. Previsão de Despesas_Custos'!$H$33</f>
        <v>6825</v>
      </c>
      <c r="AD58" s="56">
        <f>+'3. Previsão de Despesas_Custos'!$H$34</f>
        <v>2100</v>
      </c>
      <c r="AE58" s="56">
        <f>+'3. Previsão de Despesas_Custos'!$H$35</f>
        <v>1575</v>
      </c>
      <c r="AF58" s="58">
        <f t="shared" si="146"/>
        <v>258600</v>
      </c>
      <c r="AG58" s="56">
        <f>+'3. Previsão de Despesas_Custos'!H36</f>
        <v>258600</v>
      </c>
      <c r="AK58" s="52" t="e">
        <f t="shared" si="145"/>
        <v>#REF!</v>
      </c>
      <c r="AL58" s="56" t="e">
        <f>+#REF!</f>
        <v>#REF!</v>
      </c>
      <c r="AM58" s="56" t="e">
        <f>+#REF!</f>
        <v>#REF!</v>
      </c>
      <c r="AN58" s="56" t="e">
        <f>+#REF!</f>
        <v>#REF!</v>
      </c>
      <c r="AO58" s="56" t="e">
        <f>+#REF!</f>
        <v>#REF!</v>
      </c>
      <c r="AP58" s="56" t="e">
        <f>+#REF!</f>
        <v>#REF!</v>
      </c>
      <c r="AQ58" s="56" t="e">
        <f>+#REF!</f>
        <v>#REF!</v>
      </c>
      <c r="AR58" s="56" t="e">
        <f>+#REF!</f>
        <v>#REF!</v>
      </c>
      <c r="AS58" s="56" t="e">
        <f t="shared" si="150"/>
        <v>#REF!</v>
      </c>
      <c r="AT58" s="56" t="e">
        <f>+#REF!</f>
        <v>#REF!</v>
      </c>
    </row>
    <row r="59" spans="2:50" x14ac:dyDescent="0.2">
      <c r="B59" s="59" t="str">
        <f t="shared" si="144"/>
        <v>Junho</v>
      </c>
      <c r="C59" s="55">
        <f>'3. Previsão de Despesas_Custos'!$I$7</f>
        <v>63000</v>
      </c>
      <c r="D59" s="56">
        <f>+'3. Previsão de Despesas_Custos'!$I$8</f>
        <v>10500</v>
      </c>
      <c r="E59" s="56">
        <f>+'3. Previsão de Despesas_Custos'!$I$9</f>
        <v>3675</v>
      </c>
      <c r="F59" s="56">
        <f>+'3. Previsão de Despesas_Custos'!$I$10</f>
        <v>2625</v>
      </c>
      <c r="G59" s="56">
        <f>+'3. Previsão de Despesas_Custos'!$I$11</f>
        <v>31500</v>
      </c>
      <c r="H59" s="56">
        <f>+'3. Previsão de Despesas_Custos'!$I$12</f>
        <v>4200</v>
      </c>
      <c r="I59" s="56">
        <f>+'3. Previsão de Despesas_Custos'!$I$13</f>
        <v>1575</v>
      </c>
      <c r="J59" s="56">
        <f>+'3. Previsão de Despesas_Custos'!$I$14</f>
        <v>5250</v>
      </c>
      <c r="K59" s="56">
        <f>+'3. Previsão de Despesas_Custos'!$I$15</f>
        <v>525</v>
      </c>
      <c r="L59" s="56">
        <f>+'3. Previsão de Despesas_Custos'!$I$16</f>
        <v>13125</v>
      </c>
      <c r="M59" s="56">
        <f>+'3. Previsão de Despesas_Custos'!$I$17</f>
        <v>5250</v>
      </c>
      <c r="N59" s="56">
        <f>+'3. Previsão de Despesas_Custos'!$I$18</f>
        <v>10500</v>
      </c>
      <c r="O59" s="56">
        <f>+'3. Previsão de Despesas_Custos'!$I$19</f>
        <v>15750</v>
      </c>
      <c r="P59" s="56">
        <f>+'3. Previsão de Despesas_Custos'!$I$20</f>
        <v>3675</v>
      </c>
      <c r="Q59" s="56">
        <f>+'3. Previsão de Despesas_Custos'!$I$21</f>
        <v>6300</v>
      </c>
      <c r="R59" s="56">
        <f>+'3. Previsão de Despesas_Custos'!$I$22</f>
        <v>1050</v>
      </c>
      <c r="S59" s="56">
        <f>+'3. Previsão de Despesas_Custos'!$I$23</f>
        <v>21000</v>
      </c>
      <c r="T59" s="56">
        <f>+'3. Previsão de Despesas_Custos'!$I$24</f>
        <v>6825</v>
      </c>
      <c r="U59" s="56">
        <f>+'3. Previsão de Despesas_Custos'!$I$25</f>
        <v>8925</v>
      </c>
      <c r="V59" s="56">
        <f>+'3. Previsão de Despesas_Custos'!$I$26</f>
        <v>4200</v>
      </c>
      <c r="W59" s="56">
        <f>+'3. Previsão de Despesas_Custos'!$I$27</f>
        <v>10000</v>
      </c>
      <c r="X59" s="56">
        <f>+'3. Previsão de Despesas_Custos'!$I$28</f>
        <v>525</v>
      </c>
      <c r="Y59" s="56">
        <f>+'3. Previsão de Despesas_Custos'!$I$29</f>
        <v>5000</v>
      </c>
      <c r="Z59" s="56">
        <f>+'3. Previsão de Despesas_Custos'!$I$30</f>
        <v>6825</v>
      </c>
      <c r="AA59" s="56">
        <f>+'3. Previsão de Despesas_Custos'!$I$31</f>
        <v>4200</v>
      </c>
      <c r="AB59" s="56">
        <f>+'3. Previsão de Despesas_Custos'!$I$32</f>
        <v>2100</v>
      </c>
      <c r="AC59" s="56">
        <f>+'3. Previsão de Despesas_Custos'!$I$33</f>
        <v>6825</v>
      </c>
      <c r="AD59" s="56">
        <f>+'3. Previsão de Despesas_Custos'!$I$34</f>
        <v>2100</v>
      </c>
      <c r="AE59" s="56">
        <f>+'3. Previsão de Despesas_Custos'!$I$35</f>
        <v>1575</v>
      </c>
      <c r="AF59" s="58">
        <f t="shared" si="146"/>
        <v>258600</v>
      </c>
      <c r="AG59" s="56">
        <f>+'3. Previsão de Despesas_Custos'!I36</f>
        <v>258600</v>
      </c>
      <c r="AK59" s="52" t="e">
        <f t="shared" si="145"/>
        <v>#REF!</v>
      </c>
      <c r="AL59" s="56" t="e">
        <f>+#REF!</f>
        <v>#REF!</v>
      </c>
      <c r="AM59" s="56" t="e">
        <f>+#REF!</f>
        <v>#REF!</v>
      </c>
      <c r="AN59" s="56" t="e">
        <f>+#REF!</f>
        <v>#REF!</v>
      </c>
      <c r="AO59" s="56" t="e">
        <f>+#REF!</f>
        <v>#REF!</v>
      </c>
      <c r="AP59" s="56" t="e">
        <f>+#REF!</f>
        <v>#REF!</v>
      </c>
      <c r="AQ59" s="56" t="e">
        <f>+#REF!</f>
        <v>#REF!</v>
      </c>
      <c r="AR59" s="56" t="e">
        <f>+#REF!</f>
        <v>#REF!</v>
      </c>
      <c r="AS59" s="56" t="e">
        <f t="shared" si="150"/>
        <v>#REF!</v>
      </c>
      <c r="AT59" s="56" t="e">
        <f>+#REF!</f>
        <v>#REF!</v>
      </c>
      <c r="AU59" s="56"/>
    </row>
    <row r="60" spans="2:50" x14ac:dyDescent="0.2">
      <c r="B60" s="59" t="str">
        <f t="shared" si="144"/>
        <v>II º Trimestre</v>
      </c>
      <c r="C60" s="56">
        <f>SUM(C57:C59)</f>
        <v>189000</v>
      </c>
      <c r="D60" s="56">
        <f t="shared" ref="D60" si="151">SUM(D57:D59)</f>
        <v>31500</v>
      </c>
      <c r="E60" s="56">
        <f t="shared" ref="E60" si="152">SUM(E57:E59)</f>
        <v>11025</v>
      </c>
      <c r="F60" s="56">
        <f t="shared" ref="F60" si="153">SUM(F57:F59)</f>
        <v>7875</v>
      </c>
      <c r="G60" s="56">
        <f t="shared" ref="G60" si="154">SUM(G57:G59)</f>
        <v>94500</v>
      </c>
      <c r="H60" s="56">
        <f t="shared" ref="H60" si="155">SUM(H57:H59)</f>
        <v>12600</v>
      </c>
      <c r="I60" s="56">
        <f t="shared" ref="I60" si="156">SUM(I57:I59)</f>
        <v>4725</v>
      </c>
      <c r="J60" s="56">
        <f t="shared" ref="J60" si="157">SUM(J57:J59)</f>
        <v>15750</v>
      </c>
      <c r="K60" s="56">
        <f t="shared" ref="K60" si="158">SUM(K57:K59)</f>
        <v>1575</v>
      </c>
      <c r="L60" s="56">
        <f t="shared" ref="L60" si="159">SUM(L57:L59)</f>
        <v>39375</v>
      </c>
      <c r="M60" s="56">
        <f t="shared" ref="M60" si="160">SUM(M57:M59)</f>
        <v>15750</v>
      </c>
      <c r="N60" s="56">
        <f t="shared" ref="N60" si="161">SUM(N57:N59)</f>
        <v>31500</v>
      </c>
      <c r="O60" s="56">
        <f t="shared" ref="O60" si="162">SUM(O57:O59)</f>
        <v>47250</v>
      </c>
      <c r="P60" s="56">
        <f t="shared" ref="P60" si="163">SUM(P57:P59)</f>
        <v>11025</v>
      </c>
      <c r="Q60" s="56">
        <f t="shared" ref="Q60" si="164">SUM(Q57:Q59)</f>
        <v>18900</v>
      </c>
      <c r="R60" s="56">
        <f t="shared" ref="R60" si="165">SUM(R57:R59)</f>
        <v>3150</v>
      </c>
      <c r="S60" s="56">
        <f t="shared" ref="S60" si="166">SUM(S57:S59)</f>
        <v>63000</v>
      </c>
      <c r="T60" s="56">
        <f t="shared" ref="T60" si="167">SUM(T57:T59)</f>
        <v>20475</v>
      </c>
      <c r="U60" s="56">
        <f t="shared" ref="U60" si="168">SUM(U57:U59)</f>
        <v>26775</v>
      </c>
      <c r="V60" s="56">
        <f t="shared" ref="V60" si="169">SUM(V57:V59)</f>
        <v>12600</v>
      </c>
      <c r="W60" s="56">
        <f t="shared" ref="W60" si="170">SUM(W57:W59)</f>
        <v>30000</v>
      </c>
      <c r="X60" s="56">
        <f t="shared" ref="X60" si="171">SUM(X57:X59)</f>
        <v>1575</v>
      </c>
      <c r="Y60" s="56">
        <f t="shared" ref="Y60" si="172">SUM(Y57:Y59)</f>
        <v>15000</v>
      </c>
      <c r="Z60" s="56">
        <f t="shared" ref="Z60" si="173">SUM(Z57:Z59)</f>
        <v>20475</v>
      </c>
      <c r="AA60" s="56">
        <f t="shared" ref="AA60" si="174">SUM(AA57:AA59)</f>
        <v>12600</v>
      </c>
      <c r="AB60" s="56">
        <f t="shared" ref="AB60" si="175">SUM(AB57:AB59)</f>
        <v>6300</v>
      </c>
      <c r="AC60" s="56">
        <f t="shared" ref="AC60" si="176">SUM(AC57:AC59)</f>
        <v>20475</v>
      </c>
      <c r="AD60" s="56">
        <f t="shared" ref="AD60" si="177">SUM(AD57:AD59)</f>
        <v>6300</v>
      </c>
      <c r="AE60" s="56">
        <f t="shared" ref="AE60" si="178">SUM(AE57:AE59)</f>
        <v>4725</v>
      </c>
      <c r="AF60" s="58">
        <f t="shared" ref="AF60" si="179">SUM(AF57:AF59)</f>
        <v>775800</v>
      </c>
      <c r="AK60" s="52" t="e">
        <f t="shared" si="145"/>
        <v>#REF!</v>
      </c>
      <c r="AL60" s="56" t="e">
        <f>SUM(AL57:AL59)</f>
        <v>#REF!</v>
      </c>
      <c r="AM60" s="56" t="e">
        <f t="shared" ref="AM60" si="180">SUM(AM57:AM59)</f>
        <v>#REF!</v>
      </c>
      <c r="AN60" s="56" t="e">
        <f t="shared" ref="AN60" si="181">SUM(AN57:AN59)</f>
        <v>#REF!</v>
      </c>
      <c r="AO60" s="56" t="e">
        <f t="shared" ref="AO60" si="182">SUM(AO57:AO59)</f>
        <v>#REF!</v>
      </c>
      <c r="AP60" s="56" t="e">
        <f t="shared" ref="AP60" si="183">SUM(AP57:AP59)</f>
        <v>#REF!</v>
      </c>
      <c r="AQ60" s="56" t="e">
        <f t="shared" ref="AQ60" si="184">SUM(AQ57:AQ59)</f>
        <v>#REF!</v>
      </c>
      <c r="AR60" s="56" t="e">
        <f t="shared" ref="AR60" si="185">SUM(AR57:AR59)</f>
        <v>#REF!</v>
      </c>
      <c r="AS60" s="56" t="e">
        <f t="shared" ref="AS60" si="186">SUM(AS57:AS59)</f>
        <v>#REF!</v>
      </c>
    </row>
    <row r="61" spans="2:50" x14ac:dyDescent="0.2">
      <c r="B61" s="59" t="str">
        <f t="shared" si="144"/>
        <v>Julho</v>
      </c>
      <c r="C61" s="55">
        <f>'3. Previsão de Despesas_Custos'!$K$7</f>
        <v>57000</v>
      </c>
      <c r="D61" s="56">
        <f>+'3. Previsão de Despesas_Custos'!$K$8</f>
        <v>9500</v>
      </c>
      <c r="E61" s="56">
        <f>+'3. Previsão de Despesas_Custos'!$K$9</f>
        <v>3325</v>
      </c>
      <c r="F61" s="56">
        <f>+'3. Previsão de Despesas_Custos'!$K$10</f>
        <v>2375</v>
      </c>
      <c r="G61" s="56">
        <f>+'3. Previsão de Despesas_Custos'!$K$11</f>
        <v>28500</v>
      </c>
      <c r="H61" s="56">
        <f>+'3. Previsão de Despesas_Custos'!$K$12</f>
        <v>3800</v>
      </c>
      <c r="I61" s="56">
        <f>+'3. Previsão de Despesas_Custos'!$K$13</f>
        <v>1425</v>
      </c>
      <c r="J61" s="56">
        <f>+'3. Previsão de Despesas_Custos'!$K$14</f>
        <v>4750</v>
      </c>
      <c r="K61" s="56">
        <f>+'3. Previsão de Despesas_Custos'!$K$15</f>
        <v>475</v>
      </c>
      <c r="L61" s="56">
        <f>+'3. Previsão de Despesas_Custos'!$K$16</f>
        <v>11875</v>
      </c>
      <c r="M61" s="56">
        <f>+'3. Previsão de Despesas_Custos'!$K$17</f>
        <v>4750</v>
      </c>
      <c r="N61" s="56">
        <f>+'3. Previsão de Despesas_Custos'!$K$18</f>
        <v>9500</v>
      </c>
      <c r="O61" s="56">
        <f>+'3. Previsão de Despesas_Custos'!$K$19</f>
        <v>14250</v>
      </c>
      <c r="P61" s="56">
        <f>+'3. Previsão de Despesas_Custos'!$K$20</f>
        <v>3325</v>
      </c>
      <c r="Q61" s="56">
        <f>+'3. Previsão de Despesas_Custos'!$K$21</f>
        <v>5700</v>
      </c>
      <c r="R61" s="56">
        <f>+'3. Previsão de Despesas_Custos'!$K$22</f>
        <v>950</v>
      </c>
      <c r="S61" s="56">
        <f>+'3. Previsão de Despesas_Custos'!$K$23</f>
        <v>19000</v>
      </c>
      <c r="T61" s="56">
        <f>+'3. Previsão de Despesas_Custos'!$K$24</f>
        <v>6175</v>
      </c>
      <c r="U61" s="56">
        <f>+'3. Previsão de Despesas_Custos'!$K$25</f>
        <v>8075</v>
      </c>
      <c r="V61" s="56">
        <f>+'3. Previsão de Despesas_Custos'!$K$26</f>
        <v>3800</v>
      </c>
      <c r="W61" s="56">
        <f>+'3. Previsão de Despesas_Custos'!$K$27</f>
        <v>10000</v>
      </c>
      <c r="X61" s="56">
        <f>+'3. Previsão de Despesas_Custos'!$K$28</f>
        <v>475</v>
      </c>
      <c r="Y61" s="56">
        <f>+'3. Previsão de Despesas_Custos'!$K$29</f>
        <v>5000</v>
      </c>
      <c r="Z61" s="56">
        <f>+'3. Previsão de Despesas_Custos'!$K$30</f>
        <v>6175</v>
      </c>
      <c r="AA61" s="56">
        <f>+'3. Previsão de Despesas_Custos'!$K$31</f>
        <v>3800</v>
      </c>
      <c r="AB61" s="56">
        <f>+'3. Previsão de Despesas_Custos'!$K$32</f>
        <v>1900</v>
      </c>
      <c r="AC61" s="56">
        <f>+'3. Previsão de Despesas_Custos'!$K$33</f>
        <v>6175</v>
      </c>
      <c r="AD61" s="56">
        <f>+'3. Previsão de Despesas_Custos'!$K$34</f>
        <v>1900</v>
      </c>
      <c r="AE61" s="56">
        <f>+'3. Previsão de Despesas_Custos'!$K$35</f>
        <v>1425</v>
      </c>
      <c r="AF61" s="58">
        <f t="shared" si="146"/>
        <v>235400</v>
      </c>
      <c r="AG61" s="56">
        <f>+'3. Previsão de Despesas_Custos'!K36</f>
        <v>235400</v>
      </c>
      <c r="AK61" s="52" t="e">
        <f t="shared" si="145"/>
        <v>#REF!</v>
      </c>
      <c r="AL61" s="56" t="e">
        <f>+#REF!</f>
        <v>#REF!</v>
      </c>
      <c r="AM61" s="56" t="e">
        <f>+#REF!</f>
        <v>#REF!</v>
      </c>
      <c r="AN61" s="56" t="e">
        <f>+#REF!</f>
        <v>#REF!</v>
      </c>
      <c r="AO61" s="56" t="e">
        <f>+#REF!</f>
        <v>#REF!</v>
      </c>
      <c r="AP61" s="56" t="e">
        <f>+#REF!</f>
        <v>#REF!</v>
      </c>
      <c r="AQ61" s="56" t="e">
        <f>+#REF!</f>
        <v>#REF!</v>
      </c>
      <c r="AR61" s="56" t="e">
        <f>+#REF!</f>
        <v>#REF!</v>
      </c>
      <c r="AS61" s="56" t="e">
        <f t="shared" ref="AS61:AS63" si="187">SUM(AL61:AR61)</f>
        <v>#REF!</v>
      </c>
      <c r="AT61" s="56" t="e">
        <f>+#REF!</f>
        <v>#REF!</v>
      </c>
    </row>
    <row r="62" spans="2:50" x14ac:dyDescent="0.2">
      <c r="B62" s="59" t="str">
        <f t="shared" si="144"/>
        <v>Agosto</v>
      </c>
      <c r="C62" s="55">
        <f>'3. Previsão de Despesas_Custos'!$L$7</f>
        <v>57000</v>
      </c>
      <c r="D62" s="56">
        <f>+'3. Previsão de Despesas_Custos'!$L$8</f>
        <v>9500</v>
      </c>
      <c r="E62" s="56">
        <f>+'3. Previsão de Despesas_Custos'!$L$9</f>
        <v>3325</v>
      </c>
      <c r="F62" s="56">
        <f>+'3. Previsão de Despesas_Custos'!$L$10</f>
        <v>2375</v>
      </c>
      <c r="G62" s="56">
        <f>+'3. Previsão de Despesas_Custos'!$L$11</f>
        <v>28500</v>
      </c>
      <c r="H62" s="56">
        <f>+'3. Previsão de Despesas_Custos'!$L$12</f>
        <v>3800</v>
      </c>
      <c r="I62" s="56">
        <f>+'3. Previsão de Despesas_Custos'!$L$13</f>
        <v>1425</v>
      </c>
      <c r="J62" s="56">
        <f>+'3. Previsão de Despesas_Custos'!$L$14</f>
        <v>4750</v>
      </c>
      <c r="K62" s="56">
        <f>+'3. Previsão de Despesas_Custos'!$L$15</f>
        <v>475</v>
      </c>
      <c r="L62" s="56">
        <f>+'3. Previsão de Despesas_Custos'!$L$16</f>
        <v>11875</v>
      </c>
      <c r="M62" s="56">
        <f>+'3. Previsão de Despesas_Custos'!$L$17</f>
        <v>4750</v>
      </c>
      <c r="N62" s="56">
        <f>+'3. Previsão de Despesas_Custos'!$L$18</f>
        <v>9500</v>
      </c>
      <c r="O62" s="56">
        <f>+'3. Previsão de Despesas_Custos'!$L$19</f>
        <v>14250</v>
      </c>
      <c r="P62" s="56">
        <f>+'3. Previsão de Despesas_Custos'!$L$20</f>
        <v>3325</v>
      </c>
      <c r="Q62" s="56">
        <f>+'3. Previsão de Despesas_Custos'!$L$21</f>
        <v>5700</v>
      </c>
      <c r="R62" s="56">
        <f>+'3. Previsão de Despesas_Custos'!$L$22</f>
        <v>950</v>
      </c>
      <c r="S62" s="56">
        <f>+'3. Previsão de Despesas_Custos'!$L$23</f>
        <v>19000</v>
      </c>
      <c r="T62" s="56">
        <f>+'3. Previsão de Despesas_Custos'!$L$24</f>
        <v>6175</v>
      </c>
      <c r="U62" s="56">
        <f>+'3. Previsão de Despesas_Custos'!$L$25</f>
        <v>8075</v>
      </c>
      <c r="V62" s="56">
        <f>+'3. Previsão de Despesas_Custos'!$L$26</f>
        <v>3800</v>
      </c>
      <c r="W62" s="56">
        <f>+'3. Previsão de Despesas_Custos'!$L$27</f>
        <v>10000</v>
      </c>
      <c r="X62" s="56">
        <f>+'3. Previsão de Despesas_Custos'!$L$28</f>
        <v>475</v>
      </c>
      <c r="Y62" s="56">
        <f>+'3. Previsão de Despesas_Custos'!$L$29</f>
        <v>5000</v>
      </c>
      <c r="Z62" s="56">
        <f>+'3. Previsão de Despesas_Custos'!$L$30</f>
        <v>6175</v>
      </c>
      <c r="AA62" s="56">
        <f>+'3. Previsão de Despesas_Custos'!$L$31</f>
        <v>3800</v>
      </c>
      <c r="AB62" s="56">
        <f>+'3. Previsão de Despesas_Custos'!$L$32</f>
        <v>1900</v>
      </c>
      <c r="AC62" s="56">
        <f>+'3. Previsão de Despesas_Custos'!$L$33</f>
        <v>6175</v>
      </c>
      <c r="AD62" s="56">
        <f>+'3. Previsão de Despesas_Custos'!$L$34</f>
        <v>1900</v>
      </c>
      <c r="AE62" s="56">
        <f>+'3. Previsão de Despesas_Custos'!$L$35</f>
        <v>1425</v>
      </c>
      <c r="AF62" s="58">
        <f t="shared" si="146"/>
        <v>235400</v>
      </c>
      <c r="AG62" s="56">
        <f>+'3. Previsão de Despesas_Custos'!L36</f>
        <v>235400</v>
      </c>
      <c r="AK62" s="52" t="e">
        <f t="shared" si="145"/>
        <v>#REF!</v>
      </c>
      <c r="AL62" s="56" t="e">
        <f>+#REF!</f>
        <v>#REF!</v>
      </c>
      <c r="AM62" s="56" t="e">
        <f>+#REF!</f>
        <v>#REF!</v>
      </c>
      <c r="AN62" s="56" t="e">
        <f>+#REF!</f>
        <v>#REF!</v>
      </c>
      <c r="AO62" s="56" t="e">
        <f>+#REF!</f>
        <v>#REF!</v>
      </c>
      <c r="AP62" s="56" t="e">
        <f>+#REF!</f>
        <v>#REF!</v>
      </c>
      <c r="AQ62" s="56" t="e">
        <f>+#REF!</f>
        <v>#REF!</v>
      </c>
      <c r="AR62" s="56" t="e">
        <f>+#REF!</f>
        <v>#REF!</v>
      </c>
      <c r="AS62" s="56" t="e">
        <f t="shared" si="187"/>
        <v>#REF!</v>
      </c>
      <c r="AT62" s="56" t="e">
        <f>+#REF!</f>
        <v>#REF!</v>
      </c>
    </row>
    <row r="63" spans="2:50" x14ac:dyDescent="0.2">
      <c r="B63" s="59" t="str">
        <f t="shared" si="144"/>
        <v>Setembro</v>
      </c>
      <c r="C63" s="55">
        <f>'3. Previsão de Despesas_Custos'!$M$7</f>
        <v>57000</v>
      </c>
      <c r="D63" s="56">
        <f>+'3. Previsão de Despesas_Custos'!$M$8</f>
        <v>9500</v>
      </c>
      <c r="E63" s="56">
        <f>+'3. Previsão de Despesas_Custos'!$M$9</f>
        <v>3325</v>
      </c>
      <c r="F63" s="56">
        <f>+'3. Previsão de Despesas_Custos'!$M$10</f>
        <v>2375</v>
      </c>
      <c r="G63" s="56">
        <f>+'3. Previsão de Despesas_Custos'!$M$11</f>
        <v>28500</v>
      </c>
      <c r="H63" s="56">
        <f>+'3. Previsão de Despesas_Custos'!$M$12</f>
        <v>3800</v>
      </c>
      <c r="I63" s="56">
        <f>+'3. Previsão de Despesas_Custos'!$M$13</f>
        <v>1425</v>
      </c>
      <c r="J63" s="56">
        <f>+'3. Previsão de Despesas_Custos'!$M$14</f>
        <v>4750</v>
      </c>
      <c r="K63" s="56">
        <f>+'3. Previsão de Despesas_Custos'!$M$15</f>
        <v>475</v>
      </c>
      <c r="L63" s="56">
        <f>+'3. Previsão de Despesas_Custos'!$M$16</f>
        <v>11875</v>
      </c>
      <c r="M63" s="56">
        <f>+'3. Previsão de Despesas_Custos'!$M$17</f>
        <v>4750</v>
      </c>
      <c r="N63" s="56">
        <f>+'3. Previsão de Despesas_Custos'!$M$18</f>
        <v>9500</v>
      </c>
      <c r="O63" s="56">
        <f>+'3. Previsão de Despesas_Custos'!$M$19</f>
        <v>14250</v>
      </c>
      <c r="P63" s="56">
        <f>+'3. Previsão de Despesas_Custos'!$M$20</f>
        <v>3325</v>
      </c>
      <c r="Q63" s="56">
        <f>+'3. Previsão de Despesas_Custos'!$M$21</f>
        <v>5700</v>
      </c>
      <c r="R63" s="56">
        <f>+'3. Previsão de Despesas_Custos'!$M$22</f>
        <v>950</v>
      </c>
      <c r="S63" s="56">
        <f>+'3. Previsão de Despesas_Custos'!$M$23</f>
        <v>19000</v>
      </c>
      <c r="T63" s="56">
        <f>+'3. Previsão de Despesas_Custos'!$M$24</f>
        <v>6175</v>
      </c>
      <c r="U63" s="56">
        <f>+'3. Previsão de Despesas_Custos'!$M$25</f>
        <v>8075</v>
      </c>
      <c r="V63" s="56">
        <f>+'3. Previsão de Despesas_Custos'!$M$26</f>
        <v>3800</v>
      </c>
      <c r="W63" s="56">
        <f>+'3. Previsão de Despesas_Custos'!$M$27</f>
        <v>10000</v>
      </c>
      <c r="X63" s="56">
        <f>+'3. Previsão de Despesas_Custos'!$M$28</f>
        <v>475</v>
      </c>
      <c r="Y63" s="56">
        <f>+'3. Previsão de Despesas_Custos'!$M$29</f>
        <v>5000</v>
      </c>
      <c r="Z63" s="56">
        <f>+'3. Previsão de Despesas_Custos'!$M$30</f>
        <v>6175</v>
      </c>
      <c r="AA63" s="56">
        <f>+'3. Previsão de Despesas_Custos'!$M$31</f>
        <v>3800</v>
      </c>
      <c r="AB63" s="56">
        <f>+'3. Previsão de Despesas_Custos'!$M$32</f>
        <v>1900</v>
      </c>
      <c r="AC63" s="56">
        <f>+'3. Previsão de Despesas_Custos'!$M$33</f>
        <v>6175</v>
      </c>
      <c r="AD63" s="56">
        <f>+'3. Previsão de Despesas_Custos'!$M$34</f>
        <v>1900</v>
      </c>
      <c r="AE63" s="56">
        <f>+'3. Previsão de Despesas_Custos'!$M$35</f>
        <v>1425</v>
      </c>
      <c r="AF63" s="58">
        <f t="shared" si="146"/>
        <v>235400</v>
      </c>
      <c r="AG63" s="56">
        <f>+'3. Previsão de Despesas_Custos'!M36</f>
        <v>235400</v>
      </c>
      <c r="AK63" s="52" t="e">
        <f t="shared" si="145"/>
        <v>#REF!</v>
      </c>
      <c r="AL63" s="56" t="e">
        <f>+#REF!</f>
        <v>#REF!</v>
      </c>
      <c r="AM63" s="56" t="e">
        <f>+#REF!</f>
        <v>#REF!</v>
      </c>
      <c r="AN63" s="56" t="e">
        <f>+#REF!</f>
        <v>#REF!</v>
      </c>
      <c r="AO63" s="56" t="e">
        <f>+#REF!</f>
        <v>#REF!</v>
      </c>
      <c r="AP63" s="56" t="e">
        <f>+#REF!</f>
        <v>#REF!</v>
      </c>
      <c r="AQ63" s="56" t="e">
        <f>+#REF!</f>
        <v>#REF!</v>
      </c>
      <c r="AR63" s="56" t="e">
        <f>+#REF!</f>
        <v>#REF!</v>
      </c>
      <c r="AS63" s="56" t="e">
        <f t="shared" si="187"/>
        <v>#REF!</v>
      </c>
      <c r="AT63" s="56" t="e">
        <f>+#REF!</f>
        <v>#REF!</v>
      </c>
      <c r="AU63" s="56"/>
    </row>
    <row r="64" spans="2:50" x14ac:dyDescent="0.2">
      <c r="B64" s="59" t="str">
        <f t="shared" si="144"/>
        <v>III º Trimestre</v>
      </c>
      <c r="C64" s="56">
        <f>SUM(C61:C63)</f>
        <v>171000</v>
      </c>
      <c r="D64" s="56">
        <f t="shared" ref="D64" si="188">SUM(D61:D63)</f>
        <v>28500</v>
      </c>
      <c r="E64" s="56">
        <f t="shared" ref="E64" si="189">SUM(E61:E63)</f>
        <v>9975</v>
      </c>
      <c r="F64" s="56">
        <f t="shared" ref="F64" si="190">SUM(F61:F63)</f>
        <v>7125</v>
      </c>
      <c r="G64" s="56">
        <f t="shared" ref="G64" si="191">SUM(G61:G63)</f>
        <v>85500</v>
      </c>
      <c r="H64" s="56">
        <f t="shared" ref="H64" si="192">SUM(H61:H63)</f>
        <v>11400</v>
      </c>
      <c r="I64" s="56">
        <f t="shared" ref="I64" si="193">SUM(I61:I63)</f>
        <v>4275</v>
      </c>
      <c r="J64" s="56">
        <f t="shared" ref="J64" si="194">SUM(J61:J63)</f>
        <v>14250</v>
      </c>
      <c r="K64" s="56">
        <f t="shared" ref="K64" si="195">SUM(K61:K63)</f>
        <v>1425</v>
      </c>
      <c r="L64" s="56">
        <f t="shared" ref="L64" si="196">SUM(L61:L63)</f>
        <v>35625</v>
      </c>
      <c r="M64" s="56">
        <f t="shared" ref="M64" si="197">SUM(M61:M63)</f>
        <v>14250</v>
      </c>
      <c r="N64" s="56">
        <f t="shared" ref="N64" si="198">SUM(N61:N63)</f>
        <v>28500</v>
      </c>
      <c r="O64" s="56">
        <f t="shared" ref="O64" si="199">SUM(O61:O63)</f>
        <v>42750</v>
      </c>
      <c r="P64" s="56">
        <f t="shared" ref="P64" si="200">SUM(P61:P63)</f>
        <v>9975</v>
      </c>
      <c r="Q64" s="56">
        <f t="shared" ref="Q64" si="201">SUM(Q61:Q63)</f>
        <v>17100</v>
      </c>
      <c r="R64" s="56">
        <f t="shared" ref="R64" si="202">SUM(R61:R63)</f>
        <v>2850</v>
      </c>
      <c r="S64" s="56">
        <f t="shared" ref="S64" si="203">SUM(S61:S63)</f>
        <v>57000</v>
      </c>
      <c r="T64" s="56">
        <f t="shared" ref="T64" si="204">SUM(T61:T63)</f>
        <v>18525</v>
      </c>
      <c r="U64" s="56">
        <f t="shared" ref="U64" si="205">SUM(U61:U63)</f>
        <v>24225</v>
      </c>
      <c r="V64" s="56">
        <f t="shared" ref="V64" si="206">SUM(V61:V63)</f>
        <v>11400</v>
      </c>
      <c r="W64" s="56">
        <f t="shared" ref="W64" si="207">SUM(W61:W63)</f>
        <v>30000</v>
      </c>
      <c r="X64" s="56">
        <f t="shared" ref="X64" si="208">SUM(X61:X63)</f>
        <v>1425</v>
      </c>
      <c r="Y64" s="56">
        <f t="shared" ref="Y64" si="209">SUM(Y61:Y63)</f>
        <v>15000</v>
      </c>
      <c r="Z64" s="56">
        <f t="shared" ref="Z64" si="210">SUM(Z61:Z63)</f>
        <v>18525</v>
      </c>
      <c r="AA64" s="56">
        <f t="shared" ref="AA64" si="211">SUM(AA61:AA63)</f>
        <v>11400</v>
      </c>
      <c r="AB64" s="56">
        <f t="shared" ref="AB64" si="212">SUM(AB61:AB63)</f>
        <v>5700</v>
      </c>
      <c r="AC64" s="56">
        <f t="shared" ref="AC64" si="213">SUM(AC61:AC63)</f>
        <v>18525</v>
      </c>
      <c r="AD64" s="56">
        <f t="shared" ref="AD64" si="214">SUM(AD61:AD63)</f>
        <v>5700</v>
      </c>
      <c r="AE64" s="56">
        <f t="shared" ref="AE64" si="215">SUM(AE61:AE63)</f>
        <v>4275</v>
      </c>
      <c r="AF64" s="58">
        <f t="shared" ref="AF64" si="216">SUM(AF61:AF63)</f>
        <v>706200</v>
      </c>
      <c r="AK64" s="52" t="e">
        <f t="shared" si="145"/>
        <v>#REF!</v>
      </c>
      <c r="AL64" s="56" t="e">
        <f>SUM(AL61:AL63)</f>
        <v>#REF!</v>
      </c>
      <c r="AM64" s="56" t="e">
        <f t="shared" ref="AM64" si="217">SUM(AM61:AM63)</f>
        <v>#REF!</v>
      </c>
      <c r="AN64" s="56" t="e">
        <f t="shared" ref="AN64" si="218">SUM(AN61:AN63)</f>
        <v>#REF!</v>
      </c>
      <c r="AO64" s="56" t="e">
        <f t="shared" ref="AO64" si="219">SUM(AO61:AO63)</f>
        <v>#REF!</v>
      </c>
      <c r="AP64" s="56" t="e">
        <f t="shared" ref="AP64" si="220">SUM(AP61:AP63)</f>
        <v>#REF!</v>
      </c>
      <c r="AQ64" s="56" t="e">
        <f t="shared" ref="AQ64" si="221">SUM(AQ61:AQ63)</f>
        <v>#REF!</v>
      </c>
      <c r="AR64" s="56" t="e">
        <f t="shared" ref="AR64" si="222">SUM(AR61:AR63)</f>
        <v>#REF!</v>
      </c>
      <c r="AS64" s="56" t="e">
        <f t="shared" ref="AS64" si="223">SUM(AS61:AS63)</f>
        <v>#REF!</v>
      </c>
    </row>
    <row r="65" spans="2:46" x14ac:dyDescent="0.2">
      <c r="B65" s="59" t="str">
        <f t="shared" si="144"/>
        <v>Outubro</v>
      </c>
      <c r="C65" s="55">
        <f>'3. Previsão de Despesas_Custos'!$O$7</f>
        <v>60000</v>
      </c>
      <c r="D65" s="56">
        <f>+'3. Previsão de Despesas_Custos'!$O$8</f>
        <v>10000</v>
      </c>
      <c r="E65" s="56">
        <f>+'3. Previsão de Despesas_Custos'!$O$9</f>
        <v>3500</v>
      </c>
      <c r="F65" s="56">
        <f>+'3. Previsão de Despesas_Custos'!$O$10</f>
        <v>2500</v>
      </c>
      <c r="G65" s="56">
        <f>+'3. Previsão de Despesas_Custos'!$O$11</f>
        <v>30000</v>
      </c>
      <c r="H65" s="56">
        <f>+'3. Previsão de Despesas_Custos'!$O$12</f>
        <v>4000</v>
      </c>
      <c r="I65" s="56">
        <f>+'3. Previsão de Despesas_Custos'!$O$13</f>
        <v>1500</v>
      </c>
      <c r="J65" s="56">
        <f>+'3. Previsão de Despesas_Custos'!$O$14</f>
        <v>5000</v>
      </c>
      <c r="K65" s="56">
        <f>+'3. Previsão de Despesas_Custos'!$O$15</f>
        <v>500</v>
      </c>
      <c r="L65" s="56">
        <f>+'3. Previsão de Despesas_Custos'!$O$16</f>
        <v>12500</v>
      </c>
      <c r="M65" s="56">
        <f>+'3. Previsão de Despesas_Custos'!$O$17</f>
        <v>5000</v>
      </c>
      <c r="N65" s="56">
        <f>+'3. Previsão de Despesas_Custos'!$O$18</f>
        <v>10000</v>
      </c>
      <c r="O65" s="56">
        <f>+'3. Previsão de Despesas_Custos'!$O$19</f>
        <v>15000</v>
      </c>
      <c r="P65" s="56">
        <f>+'3. Previsão de Despesas_Custos'!$O$20</f>
        <v>3500</v>
      </c>
      <c r="Q65" s="56">
        <f>+'3. Previsão de Despesas_Custos'!$O$21</f>
        <v>6000</v>
      </c>
      <c r="R65" s="56">
        <f>+'3. Previsão de Despesas_Custos'!$O$22</f>
        <v>1000</v>
      </c>
      <c r="S65" s="56">
        <f>+'3. Previsão de Despesas_Custos'!$O$23</f>
        <v>20000</v>
      </c>
      <c r="T65" s="56">
        <f>+'3. Previsão de Despesas_Custos'!$O$24</f>
        <v>6500</v>
      </c>
      <c r="U65" s="56">
        <f>+'3. Previsão de Despesas_Custos'!$O$25</f>
        <v>8500</v>
      </c>
      <c r="V65" s="56">
        <f>+'3. Previsão de Despesas_Custos'!$O$26</f>
        <v>4000</v>
      </c>
      <c r="W65" s="56">
        <f>+'3. Previsão de Despesas_Custos'!$O$27</f>
        <v>10000</v>
      </c>
      <c r="X65" s="56">
        <f>+'3. Previsão de Despesas_Custos'!$O$28</f>
        <v>500</v>
      </c>
      <c r="Y65" s="56">
        <f>+'3. Previsão de Despesas_Custos'!$O$29</f>
        <v>5000</v>
      </c>
      <c r="Z65" s="56">
        <f>+'3. Previsão de Despesas_Custos'!$O$30</f>
        <v>6500</v>
      </c>
      <c r="AA65" s="56">
        <f>+'3. Previsão de Despesas_Custos'!$O$31</f>
        <v>4000</v>
      </c>
      <c r="AB65" s="56">
        <f>+'3. Previsão de Despesas_Custos'!$O$32</f>
        <v>2000</v>
      </c>
      <c r="AC65" s="56">
        <f>+'3. Previsão de Despesas_Custos'!$O$33</f>
        <v>6500</v>
      </c>
      <c r="AD65" s="56">
        <f>+'3. Previsão de Despesas_Custos'!$O$34</f>
        <v>2000</v>
      </c>
      <c r="AE65" s="56">
        <f>+'3. Previsão de Despesas_Custos'!$O$35</f>
        <v>1500</v>
      </c>
      <c r="AF65" s="58">
        <f t="shared" si="146"/>
        <v>247000</v>
      </c>
      <c r="AG65" s="56">
        <f>+'3. Previsão de Despesas_Custos'!O36</f>
        <v>247000</v>
      </c>
      <c r="AK65" s="52" t="e">
        <f t="shared" si="145"/>
        <v>#REF!</v>
      </c>
      <c r="AL65" s="56" t="e">
        <f>+#REF!</f>
        <v>#REF!</v>
      </c>
      <c r="AM65" s="56" t="e">
        <f>+#REF!</f>
        <v>#REF!</v>
      </c>
      <c r="AN65" s="56" t="e">
        <f>+#REF!</f>
        <v>#REF!</v>
      </c>
      <c r="AO65" s="56" t="e">
        <f>+#REF!</f>
        <v>#REF!</v>
      </c>
      <c r="AP65" s="56" t="e">
        <f>+#REF!</f>
        <v>#REF!</v>
      </c>
      <c r="AQ65" s="56" t="e">
        <f>+#REF!</f>
        <v>#REF!</v>
      </c>
      <c r="AR65" s="56" t="e">
        <f>+#REF!</f>
        <v>#REF!</v>
      </c>
      <c r="AS65" s="56" t="e">
        <f t="shared" ref="AS65:AS67" si="224">SUM(AL65:AR65)</f>
        <v>#REF!</v>
      </c>
      <c r="AT65" s="56" t="e">
        <f>+#REF!</f>
        <v>#REF!</v>
      </c>
    </row>
    <row r="66" spans="2:46" x14ac:dyDescent="0.2">
      <c r="B66" s="59" t="str">
        <f>+B16</f>
        <v>Novembro</v>
      </c>
      <c r="C66" s="55">
        <f>'3. Previsão de Despesas_Custos'!$P$7</f>
        <v>63000</v>
      </c>
      <c r="D66" s="56">
        <f>+'3. Previsão de Despesas_Custos'!$P$8</f>
        <v>10500</v>
      </c>
      <c r="E66" s="56">
        <f>+'3. Previsão de Despesas_Custos'!$P$9</f>
        <v>3675</v>
      </c>
      <c r="F66" s="56">
        <f>+'3. Previsão de Despesas_Custos'!$P$10</f>
        <v>2625</v>
      </c>
      <c r="G66" s="56">
        <f>+'3. Previsão de Despesas_Custos'!$P$11</f>
        <v>31500</v>
      </c>
      <c r="H66" s="56">
        <f>+'3. Previsão de Despesas_Custos'!$P$12</f>
        <v>4200</v>
      </c>
      <c r="I66" s="56">
        <f>+'3. Previsão de Despesas_Custos'!$P$13</f>
        <v>1575</v>
      </c>
      <c r="J66" s="56">
        <f>+'3. Previsão de Despesas_Custos'!$P$14</f>
        <v>5250</v>
      </c>
      <c r="K66" s="56">
        <f>+'3. Previsão de Despesas_Custos'!$P$15</f>
        <v>525</v>
      </c>
      <c r="L66" s="56">
        <f>+'3. Previsão de Despesas_Custos'!$P$16</f>
        <v>13125</v>
      </c>
      <c r="M66" s="56">
        <f>+'3. Previsão de Despesas_Custos'!$P$17</f>
        <v>5250</v>
      </c>
      <c r="N66" s="56">
        <f>+'3. Previsão de Despesas_Custos'!$P$18</f>
        <v>10500</v>
      </c>
      <c r="O66" s="56">
        <f>+'3. Previsão de Despesas_Custos'!$P$19</f>
        <v>15750</v>
      </c>
      <c r="P66" s="56">
        <f>+'3. Previsão de Despesas_Custos'!$P$20</f>
        <v>3675</v>
      </c>
      <c r="Q66" s="56">
        <f>+'3. Previsão de Despesas_Custos'!$P$21</f>
        <v>6300</v>
      </c>
      <c r="R66" s="56">
        <f>+'3. Previsão de Despesas_Custos'!$P$22</f>
        <v>1050</v>
      </c>
      <c r="S66" s="56">
        <f>+'3. Previsão de Despesas_Custos'!$P$23</f>
        <v>21000</v>
      </c>
      <c r="T66" s="56">
        <f>+'3. Previsão de Despesas_Custos'!$P$24</f>
        <v>6825</v>
      </c>
      <c r="U66" s="56">
        <f>+'3. Previsão de Despesas_Custos'!$P$25</f>
        <v>8925</v>
      </c>
      <c r="V66" s="56">
        <f>+'3. Previsão de Despesas_Custos'!$P$26</f>
        <v>4200</v>
      </c>
      <c r="W66" s="56">
        <f>+'3. Previsão de Despesas_Custos'!$P$27</f>
        <v>10000</v>
      </c>
      <c r="X66" s="56">
        <f>+'3. Previsão de Despesas_Custos'!$P$28</f>
        <v>525</v>
      </c>
      <c r="Y66" s="56">
        <f>+'3. Previsão de Despesas_Custos'!$P$29</f>
        <v>5000</v>
      </c>
      <c r="Z66" s="56">
        <f>+'3. Previsão de Despesas_Custos'!$P$30</f>
        <v>6825</v>
      </c>
      <c r="AA66" s="56">
        <f>+'3. Previsão de Despesas_Custos'!$P$31</f>
        <v>4200</v>
      </c>
      <c r="AB66" s="56">
        <f>+'3. Previsão de Despesas_Custos'!$P$32</f>
        <v>2100</v>
      </c>
      <c r="AC66" s="56">
        <f>+'3. Previsão de Despesas_Custos'!$P$33</f>
        <v>6825</v>
      </c>
      <c r="AD66" s="56">
        <f>+'3. Previsão de Despesas_Custos'!$P$34</f>
        <v>2100</v>
      </c>
      <c r="AE66" s="56">
        <f>+'3. Previsão de Despesas_Custos'!$P$35</f>
        <v>1575</v>
      </c>
      <c r="AF66" s="58">
        <f t="shared" si="146"/>
        <v>258600</v>
      </c>
      <c r="AG66" s="56">
        <f>+'3. Previsão de Despesas_Custos'!P36</f>
        <v>258600</v>
      </c>
      <c r="AK66" s="52" t="e">
        <f t="shared" si="145"/>
        <v>#REF!</v>
      </c>
      <c r="AL66" s="56" t="e">
        <f>+#REF!</f>
        <v>#REF!</v>
      </c>
      <c r="AM66" s="56" t="e">
        <f>+#REF!</f>
        <v>#REF!</v>
      </c>
      <c r="AN66" s="56" t="e">
        <f>+#REF!</f>
        <v>#REF!</v>
      </c>
      <c r="AO66" s="56" t="e">
        <f>+#REF!</f>
        <v>#REF!</v>
      </c>
      <c r="AP66" s="56" t="e">
        <f>+#REF!</f>
        <v>#REF!</v>
      </c>
      <c r="AQ66" s="56" t="e">
        <f>+#REF!</f>
        <v>#REF!</v>
      </c>
      <c r="AR66" s="56" t="e">
        <f>+#REF!</f>
        <v>#REF!</v>
      </c>
      <c r="AS66" s="56" t="e">
        <f t="shared" si="224"/>
        <v>#REF!</v>
      </c>
      <c r="AT66" s="56" t="e">
        <f>+#REF!</f>
        <v>#REF!</v>
      </c>
    </row>
    <row r="67" spans="2:46" x14ac:dyDescent="0.2">
      <c r="B67" s="59" t="str">
        <f t="shared" si="144"/>
        <v>Dezembro</v>
      </c>
      <c r="C67" s="55">
        <f>'3. Previsão de Despesas_Custos'!$Q$7</f>
        <v>57000</v>
      </c>
      <c r="D67" s="56">
        <f>+'3. Previsão de Despesas_Custos'!$Q$8</f>
        <v>9500</v>
      </c>
      <c r="E67" s="56">
        <f>+'3. Previsão de Despesas_Custos'!$Q$9</f>
        <v>3325</v>
      </c>
      <c r="F67" s="56">
        <f>+'3. Previsão de Despesas_Custos'!$Q$10</f>
        <v>2375</v>
      </c>
      <c r="G67" s="56">
        <f>+'3. Previsão de Despesas_Custos'!$Q$11</f>
        <v>28500</v>
      </c>
      <c r="H67" s="56">
        <f>+'3. Previsão de Despesas_Custos'!$Q$12</f>
        <v>3800</v>
      </c>
      <c r="I67" s="56">
        <f>+'3. Previsão de Despesas_Custos'!$Q$13</f>
        <v>1425</v>
      </c>
      <c r="J67" s="56">
        <f>+'3. Previsão de Despesas_Custos'!$Q$14</f>
        <v>4750</v>
      </c>
      <c r="K67" s="56">
        <f>+'3. Previsão de Despesas_Custos'!$Q$15</f>
        <v>475</v>
      </c>
      <c r="L67" s="56">
        <f>+'3. Previsão de Despesas_Custos'!$Q$16</f>
        <v>11875</v>
      </c>
      <c r="M67" s="56">
        <f>+'3. Previsão de Despesas_Custos'!$Q$17</f>
        <v>4750</v>
      </c>
      <c r="N67" s="56">
        <f>+'3. Previsão de Despesas_Custos'!$Q$18</f>
        <v>9500</v>
      </c>
      <c r="O67" s="56">
        <f>+'3. Previsão de Despesas_Custos'!$Q$19</f>
        <v>14250</v>
      </c>
      <c r="P67" s="56">
        <f>+'3. Previsão de Despesas_Custos'!$Q$20</f>
        <v>3325</v>
      </c>
      <c r="Q67" s="56">
        <f>+'3. Previsão de Despesas_Custos'!$Q$21</f>
        <v>5700</v>
      </c>
      <c r="R67" s="56">
        <f>+'3. Previsão de Despesas_Custos'!$Q$22</f>
        <v>950</v>
      </c>
      <c r="S67" s="56">
        <f>+'3. Previsão de Despesas_Custos'!$Q$23</f>
        <v>19000</v>
      </c>
      <c r="T67" s="56">
        <f>+'3. Previsão de Despesas_Custos'!$Q$24</f>
        <v>6175</v>
      </c>
      <c r="U67" s="56">
        <f>+'3. Previsão de Despesas_Custos'!$Q$25</f>
        <v>8075</v>
      </c>
      <c r="V67" s="56">
        <f>+'3. Previsão de Despesas_Custos'!$Q$26</f>
        <v>3800</v>
      </c>
      <c r="W67" s="56">
        <f>+'3. Previsão de Despesas_Custos'!$Q$27</f>
        <v>10000</v>
      </c>
      <c r="X67" s="56">
        <f>+'3. Previsão de Despesas_Custos'!$Q$28</f>
        <v>475</v>
      </c>
      <c r="Y67" s="56">
        <f>+'3. Previsão de Despesas_Custos'!$Q$29</f>
        <v>5000</v>
      </c>
      <c r="Z67" s="56">
        <f>+'3. Previsão de Despesas_Custos'!$Q$30</f>
        <v>6175</v>
      </c>
      <c r="AA67" s="56">
        <f>+'3. Previsão de Despesas_Custos'!$Q$31</f>
        <v>3800</v>
      </c>
      <c r="AB67" s="56">
        <f>+'3. Previsão de Despesas_Custos'!$Q$32</f>
        <v>1900</v>
      </c>
      <c r="AC67" s="56">
        <f>+'3. Previsão de Despesas_Custos'!$Q$33</f>
        <v>6175</v>
      </c>
      <c r="AD67" s="56">
        <f>+'3. Previsão de Despesas_Custos'!$Q$34</f>
        <v>1900</v>
      </c>
      <c r="AE67" s="56">
        <f>+'3. Previsão de Despesas_Custos'!$Q$35</f>
        <v>1425</v>
      </c>
      <c r="AF67" s="58">
        <f t="shared" si="146"/>
        <v>235400</v>
      </c>
      <c r="AG67" s="56">
        <f>+'3. Previsão de Despesas_Custos'!Q36</f>
        <v>235400</v>
      </c>
      <c r="AK67" s="52" t="e">
        <f t="shared" si="145"/>
        <v>#REF!</v>
      </c>
      <c r="AL67" s="56" t="e">
        <f>+#REF!</f>
        <v>#REF!</v>
      </c>
      <c r="AM67" s="56" t="e">
        <f>+#REF!</f>
        <v>#REF!</v>
      </c>
      <c r="AN67" s="56" t="e">
        <f>+#REF!</f>
        <v>#REF!</v>
      </c>
      <c r="AO67" s="56" t="e">
        <f>+#REF!</f>
        <v>#REF!</v>
      </c>
      <c r="AP67" s="56" t="e">
        <f>+#REF!</f>
        <v>#REF!</v>
      </c>
      <c r="AQ67" s="56" t="e">
        <f>+#REF!</f>
        <v>#REF!</v>
      </c>
      <c r="AR67" s="56" t="e">
        <f>+#REF!</f>
        <v>#REF!</v>
      </c>
      <c r="AS67" s="56" t="e">
        <f t="shared" si="224"/>
        <v>#REF!</v>
      </c>
      <c r="AT67" s="56" t="e">
        <f>+#REF!</f>
        <v>#REF!</v>
      </c>
    </row>
    <row r="68" spans="2:46" x14ac:dyDescent="0.2">
      <c r="B68" s="59" t="str">
        <f t="shared" si="144"/>
        <v>IV º Trimestre</v>
      </c>
      <c r="C68" s="56">
        <f>SUM(C65:C67)</f>
        <v>180000</v>
      </c>
      <c r="D68" s="56">
        <f t="shared" ref="D68" si="225">SUM(D65:D67)</f>
        <v>30000</v>
      </c>
      <c r="E68" s="56">
        <f t="shared" ref="E68" si="226">SUM(E65:E67)</f>
        <v>10500</v>
      </c>
      <c r="F68" s="56">
        <f t="shared" ref="F68" si="227">SUM(F65:F67)</f>
        <v>7500</v>
      </c>
      <c r="G68" s="56">
        <f t="shared" ref="G68" si="228">SUM(G65:G67)</f>
        <v>90000</v>
      </c>
      <c r="H68" s="56">
        <f t="shared" ref="H68" si="229">SUM(H65:H67)</f>
        <v>12000</v>
      </c>
      <c r="I68" s="56">
        <f t="shared" ref="I68" si="230">SUM(I65:I67)</f>
        <v>4500</v>
      </c>
      <c r="J68" s="56">
        <f t="shared" ref="J68" si="231">SUM(J65:J67)</f>
        <v>15000</v>
      </c>
      <c r="K68" s="56">
        <f t="shared" ref="K68" si="232">SUM(K65:K67)</f>
        <v>1500</v>
      </c>
      <c r="L68" s="56">
        <f t="shared" ref="L68" si="233">SUM(L65:L67)</f>
        <v>37500</v>
      </c>
      <c r="M68" s="56">
        <f t="shared" ref="M68" si="234">SUM(M65:M67)</f>
        <v>15000</v>
      </c>
      <c r="N68" s="56">
        <f t="shared" ref="N68" si="235">SUM(N65:N67)</f>
        <v>30000</v>
      </c>
      <c r="O68" s="56">
        <f t="shared" ref="O68" si="236">SUM(O65:O67)</f>
        <v>45000</v>
      </c>
      <c r="P68" s="56">
        <f t="shared" ref="P68" si="237">SUM(P65:P67)</f>
        <v>10500</v>
      </c>
      <c r="Q68" s="56">
        <f t="shared" ref="Q68" si="238">SUM(Q65:Q67)</f>
        <v>18000</v>
      </c>
      <c r="R68" s="56">
        <f t="shared" ref="R68" si="239">SUM(R65:R67)</f>
        <v>3000</v>
      </c>
      <c r="S68" s="56">
        <f t="shared" ref="S68" si="240">SUM(S65:S67)</f>
        <v>60000</v>
      </c>
      <c r="T68" s="56">
        <f t="shared" ref="T68" si="241">SUM(T65:T67)</f>
        <v>19500</v>
      </c>
      <c r="U68" s="56">
        <f t="shared" ref="U68" si="242">SUM(U65:U67)</f>
        <v>25500</v>
      </c>
      <c r="V68" s="56">
        <f t="shared" ref="V68" si="243">SUM(V65:V67)</f>
        <v>12000</v>
      </c>
      <c r="W68" s="56">
        <f t="shared" ref="W68" si="244">SUM(W65:W67)</f>
        <v>30000</v>
      </c>
      <c r="X68" s="56">
        <f t="shared" ref="X68" si="245">SUM(X65:X67)</f>
        <v>1500</v>
      </c>
      <c r="Y68" s="56">
        <f t="shared" ref="Y68" si="246">SUM(Y65:Y67)</f>
        <v>15000</v>
      </c>
      <c r="Z68" s="56">
        <f t="shared" ref="Z68" si="247">SUM(Z65:Z67)</f>
        <v>19500</v>
      </c>
      <c r="AA68" s="56">
        <f t="shared" ref="AA68" si="248">SUM(AA65:AA67)</f>
        <v>12000</v>
      </c>
      <c r="AB68" s="56">
        <f t="shared" ref="AB68" si="249">SUM(AB65:AB67)</f>
        <v>6000</v>
      </c>
      <c r="AC68" s="56">
        <f t="shared" ref="AC68" si="250">SUM(AC65:AC67)</f>
        <v>19500</v>
      </c>
      <c r="AD68" s="56">
        <f t="shared" ref="AD68" si="251">SUM(AD65:AD67)</f>
        <v>6000</v>
      </c>
      <c r="AE68" s="56">
        <f t="shared" ref="AE68" si="252">SUM(AE65:AE67)</f>
        <v>4500</v>
      </c>
      <c r="AF68" s="58">
        <f t="shared" ref="AF68" si="253">SUM(AF65:AF67)</f>
        <v>741000</v>
      </c>
      <c r="AK68" s="52" t="e">
        <f t="shared" si="145"/>
        <v>#REF!</v>
      </c>
      <c r="AL68" s="56" t="e">
        <f>SUM(AL65:AL67)</f>
        <v>#REF!</v>
      </c>
      <c r="AM68" s="56" t="e">
        <f t="shared" ref="AM68" si="254">SUM(AM65:AM67)</f>
        <v>#REF!</v>
      </c>
      <c r="AN68" s="56" t="e">
        <f t="shared" ref="AN68" si="255">SUM(AN65:AN67)</f>
        <v>#REF!</v>
      </c>
      <c r="AO68" s="56" t="e">
        <f t="shared" ref="AO68" si="256">SUM(AO65:AO67)</f>
        <v>#REF!</v>
      </c>
      <c r="AP68" s="56" t="e">
        <f t="shared" ref="AP68" si="257">SUM(AP65:AP67)</f>
        <v>#REF!</v>
      </c>
      <c r="AQ68" s="56" t="e">
        <f t="shared" ref="AQ68" si="258">SUM(AQ65:AQ67)</f>
        <v>#REF!</v>
      </c>
      <c r="AR68" s="56" t="e">
        <f t="shared" ref="AR68" si="259">SUM(AR65:AR67)</f>
        <v>#REF!</v>
      </c>
      <c r="AS68" s="56" t="e">
        <f t="shared" ref="AS68" si="260">SUM(AS65:AS67)</f>
        <v>#REF!</v>
      </c>
    </row>
    <row r="69" spans="2:46" x14ac:dyDescent="0.2">
      <c r="B69" s="59" t="str">
        <f>+B19</f>
        <v>Total</v>
      </c>
      <c r="C69" s="56">
        <f>+C56+C60+C64+C68</f>
        <v>720000</v>
      </c>
      <c r="D69" s="56">
        <f t="shared" ref="D69:AF69" si="261">+D56+D60+D64+D68</f>
        <v>120000</v>
      </c>
      <c r="E69" s="56">
        <f t="shared" si="261"/>
        <v>42000</v>
      </c>
      <c r="F69" s="56">
        <f t="shared" si="261"/>
        <v>30000</v>
      </c>
      <c r="G69" s="56">
        <f t="shared" si="261"/>
        <v>360000</v>
      </c>
      <c r="H69" s="56">
        <f t="shared" si="261"/>
        <v>48000</v>
      </c>
      <c r="I69" s="56">
        <f t="shared" si="261"/>
        <v>18000</v>
      </c>
      <c r="J69" s="56">
        <f t="shared" si="261"/>
        <v>60000</v>
      </c>
      <c r="K69" s="56">
        <f t="shared" si="261"/>
        <v>6000</v>
      </c>
      <c r="L69" s="56">
        <f t="shared" si="261"/>
        <v>150000</v>
      </c>
      <c r="M69" s="56">
        <f t="shared" si="261"/>
        <v>60000</v>
      </c>
      <c r="N69" s="56">
        <f t="shared" si="261"/>
        <v>120000</v>
      </c>
      <c r="O69" s="56">
        <f t="shared" si="261"/>
        <v>180000</v>
      </c>
      <c r="P69" s="56">
        <f t="shared" si="261"/>
        <v>42000</v>
      </c>
      <c r="Q69" s="56">
        <f t="shared" si="261"/>
        <v>72000</v>
      </c>
      <c r="R69" s="56">
        <f t="shared" si="261"/>
        <v>12000</v>
      </c>
      <c r="S69" s="56">
        <f t="shared" si="261"/>
        <v>240000</v>
      </c>
      <c r="T69" s="56">
        <f t="shared" si="261"/>
        <v>78000</v>
      </c>
      <c r="U69" s="56">
        <f t="shared" si="261"/>
        <v>102000</v>
      </c>
      <c r="V69" s="56">
        <f t="shared" si="261"/>
        <v>48000</v>
      </c>
      <c r="W69" s="56">
        <f t="shared" si="261"/>
        <v>120000</v>
      </c>
      <c r="X69" s="56">
        <f t="shared" si="261"/>
        <v>6000</v>
      </c>
      <c r="Y69" s="56">
        <f t="shared" si="261"/>
        <v>60000</v>
      </c>
      <c r="Z69" s="56">
        <f t="shared" si="261"/>
        <v>78000</v>
      </c>
      <c r="AA69" s="56">
        <f t="shared" si="261"/>
        <v>48000</v>
      </c>
      <c r="AB69" s="56">
        <f t="shared" si="261"/>
        <v>24000</v>
      </c>
      <c r="AC69" s="56">
        <f t="shared" si="261"/>
        <v>78000</v>
      </c>
      <c r="AD69" s="56">
        <f t="shared" si="261"/>
        <v>24000</v>
      </c>
      <c r="AE69" s="56">
        <f t="shared" si="261"/>
        <v>18000</v>
      </c>
      <c r="AF69" s="58">
        <f t="shared" si="261"/>
        <v>2964000</v>
      </c>
      <c r="AK69" s="52" t="e">
        <f t="shared" si="145"/>
        <v>#REF!</v>
      </c>
      <c r="AL69" s="56" t="e">
        <f>+AL56+AL60+AL64+AL68</f>
        <v>#REF!</v>
      </c>
      <c r="AM69" s="56" t="e">
        <f t="shared" ref="AM69:AS69" si="262">+AM56+AM60+AM64+AM68</f>
        <v>#REF!</v>
      </c>
      <c r="AN69" s="56" t="e">
        <f t="shared" si="262"/>
        <v>#REF!</v>
      </c>
      <c r="AO69" s="56" t="e">
        <f t="shared" si="262"/>
        <v>#REF!</v>
      </c>
      <c r="AP69" s="56" t="e">
        <f t="shared" si="262"/>
        <v>#REF!</v>
      </c>
      <c r="AQ69" s="56" t="e">
        <f t="shared" si="262"/>
        <v>#REF!</v>
      </c>
      <c r="AR69" s="56" t="e">
        <f t="shared" si="262"/>
        <v>#REF!</v>
      </c>
      <c r="AS69" s="56" t="e">
        <f t="shared" si="262"/>
        <v>#REF!</v>
      </c>
    </row>
    <row r="70" spans="2:46" x14ac:dyDescent="0.2">
      <c r="AF70" s="58"/>
    </row>
    <row r="71" spans="2:46" x14ac:dyDescent="0.2">
      <c r="AF71" s="58"/>
      <c r="AG71" s="56">
        <f>+'3. Previsão de Despesas_Custos'!S36</f>
        <v>2964000</v>
      </c>
    </row>
    <row r="72" spans="2:46" x14ac:dyDescent="0.2">
      <c r="AF72" s="58"/>
    </row>
    <row r="73" spans="2:46" x14ac:dyDescent="0.2">
      <c r="AF73" s="58"/>
    </row>
    <row r="76" spans="2:46" x14ac:dyDescent="0.2">
      <c r="B76" s="59" t="s">
        <v>4</v>
      </c>
      <c r="C76" s="52" t="s">
        <v>60</v>
      </c>
      <c r="D76" s="59" t="s">
        <v>61</v>
      </c>
    </row>
    <row r="77" spans="2:46" x14ac:dyDescent="0.2">
      <c r="B77" s="59" t="str">
        <f>+B3</f>
        <v>Janeiro</v>
      </c>
      <c r="C77" s="56">
        <f>+AF3</f>
        <v>222400</v>
      </c>
      <c r="D77" s="56">
        <f>+AF53</f>
        <v>247000</v>
      </c>
    </row>
    <row r="78" spans="2:46" x14ac:dyDescent="0.2">
      <c r="B78" s="59" t="str">
        <f t="shared" ref="B78:B79" si="263">+B4</f>
        <v>Fevereiro</v>
      </c>
      <c r="C78" s="56">
        <f t="shared" ref="C78:C79" si="264">+AF4</f>
        <v>197900</v>
      </c>
      <c r="D78" s="56">
        <f t="shared" ref="D78:D79" si="265">+AF54</f>
        <v>247000</v>
      </c>
    </row>
    <row r="79" spans="2:46" x14ac:dyDescent="0.2">
      <c r="B79" s="59" t="str">
        <f t="shared" si="263"/>
        <v>Março</v>
      </c>
      <c r="C79" s="56">
        <f t="shared" si="264"/>
        <v>227440</v>
      </c>
      <c r="D79" s="56">
        <f t="shared" si="265"/>
        <v>247000</v>
      </c>
    </row>
    <row r="80" spans="2:46" x14ac:dyDescent="0.2">
      <c r="B80" s="59" t="str">
        <f>+B7</f>
        <v>Abril</v>
      </c>
      <c r="C80" s="56">
        <f>+AF7</f>
        <v>240288</v>
      </c>
      <c r="D80" s="56">
        <f>+AF57</f>
        <v>258600</v>
      </c>
    </row>
    <row r="81" spans="2:4" x14ac:dyDescent="0.2">
      <c r="B81" s="59" t="str">
        <f t="shared" ref="B81:B82" si="266">+B8</f>
        <v>Maio</v>
      </c>
      <c r="C81" s="56">
        <f>+AF8</f>
        <v>227673</v>
      </c>
      <c r="D81" s="56">
        <f>+AF58</f>
        <v>258600</v>
      </c>
    </row>
    <row r="82" spans="2:4" x14ac:dyDescent="0.2">
      <c r="B82" s="59" t="str">
        <f t="shared" si="266"/>
        <v>Junho</v>
      </c>
      <c r="C82" s="56">
        <f>+AF9</f>
        <v>245985</v>
      </c>
      <c r="D82" s="56">
        <f>+AF59</f>
        <v>258600</v>
      </c>
    </row>
    <row r="83" spans="2:4" x14ac:dyDescent="0.2">
      <c r="B83" s="59" t="str">
        <f>+B11</f>
        <v>Julho</v>
      </c>
      <c r="C83" s="56">
        <f>+AF11</f>
        <v>230787</v>
      </c>
      <c r="D83" s="56">
        <f>+AF61</f>
        <v>235400</v>
      </c>
    </row>
    <row r="84" spans="2:4" x14ac:dyDescent="0.2">
      <c r="B84" s="59" t="str">
        <f>+B12</f>
        <v>Agosto</v>
      </c>
      <c r="C84" s="56">
        <f>+AF12</f>
        <v>209316</v>
      </c>
      <c r="D84" s="56">
        <f>+AF62</f>
        <v>235400</v>
      </c>
    </row>
    <row r="85" spans="2:4" x14ac:dyDescent="0.2">
      <c r="B85" s="59" t="str">
        <f>+B13</f>
        <v>Setembro</v>
      </c>
      <c r="C85" s="56">
        <f>+AF13</f>
        <v>215410</v>
      </c>
      <c r="D85" s="56">
        <f>+AF63</f>
        <v>235400</v>
      </c>
    </row>
    <row r="86" spans="2:4" x14ac:dyDescent="0.2">
      <c r="B86" s="59" t="str">
        <f>+B15</f>
        <v>Outubro</v>
      </c>
      <c r="C86" s="56">
        <f>+AF15</f>
        <v>173400</v>
      </c>
      <c r="D86" s="56">
        <f>+AF65</f>
        <v>247000</v>
      </c>
    </row>
    <row r="87" spans="2:4" x14ac:dyDescent="0.2">
      <c r="B87" s="59" t="str">
        <f>+B16</f>
        <v>Novembro</v>
      </c>
      <c r="C87" s="56">
        <f t="shared" ref="C87:C88" si="267">+AF16</f>
        <v>130350</v>
      </c>
      <c r="D87" s="56">
        <f>+AF66</f>
        <v>258600</v>
      </c>
    </row>
    <row r="88" spans="2:4" x14ac:dyDescent="0.2">
      <c r="B88" s="59" t="str">
        <f>+B17</f>
        <v>Dezembro</v>
      </c>
      <c r="C88" s="56">
        <f t="shared" si="267"/>
        <v>270995</v>
      </c>
      <c r="D88" s="56">
        <f>+AF67</f>
        <v>235400</v>
      </c>
    </row>
    <row r="91" spans="2:4" x14ac:dyDescent="0.2">
      <c r="B91" s="59" t="s">
        <v>4</v>
      </c>
      <c r="C91" s="52" t="s">
        <v>60</v>
      </c>
      <c r="D91" s="59" t="s">
        <v>61</v>
      </c>
    </row>
    <row r="92" spans="2:4" x14ac:dyDescent="0.2">
      <c r="B92" s="59" t="s">
        <v>44</v>
      </c>
      <c r="C92" s="62">
        <f>SUM(C77:C79)</f>
        <v>647740</v>
      </c>
      <c r="D92" s="62">
        <f>SUM(D77:D79)</f>
        <v>741000</v>
      </c>
    </row>
    <row r="93" spans="2:4" x14ac:dyDescent="0.2">
      <c r="B93" s="59" t="s">
        <v>46</v>
      </c>
      <c r="C93" s="62">
        <f>SUM(C80:C82)</f>
        <v>713946</v>
      </c>
      <c r="D93" s="62">
        <f>SUM(D80:D82)</f>
        <v>775800</v>
      </c>
    </row>
    <row r="94" spans="2:4" x14ac:dyDescent="0.2">
      <c r="B94" s="59" t="s">
        <v>49</v>
      </c>
      <c r="C94" s="62">
        <f t="shared" ref="C94:D94" si="268">SUM(C79:C81)</f>
        <v>695401</v>
      </c>
      <c r="D94" s="62">
        <f t="shared" si="268"/>
        <v>764200</v>
      </c>
    </row>
    <row r="95" spans="2:4" x14ac:dyDescent="0.2">
      <c r="B95" s="59" t="s">
        <v>48</v>
      </c>
      <c r="C95" s="62">
        <f>SUM(C83:C85)</f>
        <v>655513</v>
      </c>
      <c r="D95" s="62">
        <f>SUM(D83:D85)</f>
        <v>706200</v>
      </c>
    </row>
    <row r="96" spans="2:4" x14ac:dyDescent="0.2">
      <c r="B96" s="59" t="s">
        <v>0</v>
      </c>
      <c r="C96" s="62">
        <f>SUM(C86:C88)</f>
        <v>574745</v>
      </c>
      <c r="D96" s="62">
        <f>SUM(D86:D88)</f>
        <v>741000</v>
      </c>
    </row>
  </sheetData>
  <mergeCells count="1">
    <mergeCell ref="B51:C51"/>
  </mergeCells>
  <pageMargins left="0.7" right="0.7" top="0.75" bottom="0.75" header="0.3" footer="0.3"/>
  <ignoredErrors>
    <ignoredError sqref="AF56:AF65 AS7:AS15 AS56:AS64 C93:D93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BAD89A-B1E7-4A71-B0D2-6CB0135F2A78}">
  <ds:schemaRefs>
    <ds:schemaRef ds:uri="http://schemas.microsoft.com/office/infopath/2007/PartnerControls"/>
    <ds:schemaRef ds:uri="71af3243-3dd4-4a8d-8c0d-dd76da1f02a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1. Painel de Bordo</vt:lpstr>
      <vt:lpstr>2. Modo de Preenchimento</vt:lpstr>
      <vt:lpstr>3. Previsão de Despesas_Custos</vt:lpstr>
      <vt:lpstr>4. Despesas_ Custos Reais</vt:lpstr>
      <vt:lpstr>5. Dashboard</vt:lpstr>
      <vt:lpstr>Travails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2019-07-12T07:09:51Z</dcterms:created>
  <dcterms:modified xsi:type="dcterms:W3CDTF">2021-08-14T22:32:22Z</dcterms:modified>
</cp:coreProperties>
</file>